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7605" firstSheet="1" activeTab="5"/>
  </bookViews>
  <sheets>
    <sheet name="миграционная" sheetId="1" r:id="rId1"/>
    <sheet name="налоговая" sheetId="2" r:id="rId2"/>
    <sheet name="занятость" sheetId="3" r:id="rId3"/>
    <sheet name="стр.2" sheetId="4" r:id="rId4"/>
    <sheet name="увед.для налоговой" sheetId="5" r:id="rId5"/>
    <sheet name="данные" sheetId="6" r:id="rId6"/>
  </sheets>
  <definedNames>
    <definedName name="_xlnm.Print_Area" localSheetId="2">'занятость'!$B$1:$EE$85</definedName>
    <definedName name="_xlnm.Print_Area" localSheetId="0">'миграционная'!$B$1:$EE$85</definedName>
    <definedName name="_xlnm.Print_Area" localSheetId="1">'налоговая'!$B$1:$EE$85</definedName>
    <definedName name="_xlnm.Print_Area" localSheetId="3">'стр.2'!$A$1:$ED$79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 xml:space="preserve">Количество знаков в значении, красный - превышает допустимую длину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>Можно написать без первого символа, то есть только непосредственно сам номер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>Можно написать без первого символа, то есть только непосредственно сам номер</t>
        </r>
      </text>
    </comment>
    <comment ref="C40" authorId="0">
      <text>
        <r>
          <rPr>
            <b/>
            <sz val="8"/>
            <color indexed="8"/>
            <rFont val="Times New Roman"/>
            <family val="1"/>
          </rPr>
          <t>Можно написать без первого символа, то есть только непосредственно сам номер</t>
        </r>
      </text>
    </comment>
  </commentList>
</comments>
</file>

<file path=xl/sharedStrings.xml><?xml version="1.0" encoding="utf-8"?>
<sst xmlns="http://schemas.openxmlformats.org/spreadsheetml/2006/main" count="476" uniqueCount="262">
  <si>
    <t>Приложение N 5</t>
  </si>
  <si>
    <t>к приказу ФМС России
от 28.06.2010 N 147</t>
  </si>
  <si>
    <t>ФОРМА</t>
  </si>
  <si>
    <t>УВЕДОМЛЕНИЯ О ЗАКЛЮЧЕНИИ ТРУДОВОГО ДОГОВОРА ИЛИ ГРАЖДАНСКО-ПРАВОВОГО ДОГОВОРА</t>
  </si>
  <si>
    <t xml:space="preserve"> С ИНОСТРАННЫМ ГРАЖДАНИНОМ, ПРИБЫВШИМ В РОССИЙСКУЮ ФЕДЕРАЦИЮ В ПОРЯДКЕ,</t>
  </si>
  <si>
    <t>НЕ ТРЕБУЮЩЕМ ПОЛУЧЕНИЯ ВИЗЫ</t>
  </si>
  <si>
    <t>УВЕДОМЛЕНИЕ</t>
  </si>
  <si>
    <t>О ЗАКЛЮЧЕНИИ ТРУДОВОГО ДОГОВОРА ИЛИ ГРАЖДАНСКО-ПРАВОВОГО ДОГОВОРА НА ВЫПОЛНЕНИЕ</t>
  </si>
  <si>
    <t xml:space="preserve"> РАБОТ (ОКАЗАНИЕ УСЛУГ) С  ИНОСТРАННЫМ ГРАЖДАНИНОМ, ПРИБЫВШИМ В РОССИЙСКУЮ </t>
  </si>
  <si>
    <t>ФЕДЕРАЦИЮ В ПОРЯДКЕ, НЕ ТРЕБУЮЩЕМ ПОЛУЧЕНИЯ ВИЗЫ</t>
  </si>
  <si>
    <t>Настоящее уведомление представляется в адрес:</t>
  </si>
  <si>
    <t>(наименование получателя настоящего уведомления: территориальный орган ФМС России, орган исполнительной власти,</t>
  </si>
  <si>
    <t>ведающий вопросами занятости населения в соответствующем субъекте Российской Федерации)</t>
  </si>
  <si>
    <t>1. Сведения о работодателе или заказчике работ (услуг):</t>
  </si>
  <si>
    <t>(наименование юридического лица, Ф.И.О. индивидуального предпринимателя или Ф.И.О. физического лица)</t>
  </si>
  <si>
    <t>(номер свидетельства о внесении в Единый государственный реестр юридических лиц (ЕГРЮЛ) или Единый государственный</t>
  </si>
  <si>
    <t>реестр индивидуальных предпринимателей (ЕГРИП))</t>
  </si>
  <si>
    <t>(номер свидетельства о постановке на учет в налоговом органе, ИНН юридического лица или индивидуального предпринимателя,</t>
  </si>
  <si>
    <t>код причины постановки на учет (КПП))</t>
  </si>
  <si>
    <t>(юридический адрес (для физического лица - адрес регистрации по месту жительства) работодателя или заказчика работ (услуг))</t>
  </si>
  <si>
    <t>(фактический адрес (для физического лица - адрес фактического места жительства) работодателя или заказчика работ (услуг))</t>
  </si>
  <si>
    <t>Статус работодателя или заказчика работ (услуг)</t>
  </si>
  <si>
    <t xml:space="preserve">(нужное отметить </t>
  </si>
  <si>
    <t>X</t>
  </si>
  <si>
    <t>или</t>
  </si>
  <si>
    <t>V</t>
  </si>
  <si>
    <t>):</t>
  </si>
  <si>
    <t>Х</t>
  </si>
  <si>
    <t>-</t>
  </si>
  <si>
    <t>российское юридическое лицо</t>
  </si>
  <si>
    <t>российское юридическое лицо с иностранными инвестициями (смешанный капитал)</t>
  </si>
  <si>
    <t>иностранное юридическое лицо</t>
  </si>
  <si>
    <t>российский гражданин, зарегистрированный в качестве индивидуального предпринимателя без образования юридического лица</t>
  </si>
  <si>
    <t>иностранный гражданин, зарегистрированный в качестве индивидуального предпринимателя без образования юридического лица</t>
  </si>
  <si>
    <t>физическое лицо (гражданин Российской Федерации)</t>
  </si>
  <si>
    <t>физическое лицо (иностранный гражданин)</t>
  </si>
  <si>
    <t>Основной вид экономической деятельности в соответствии с Общероссийским классификатором видов экономической деятельности</t>
  </si>
  <si>
    <t>(ОКВЭД):</t>
  </si>
  <si>
    <t>которым форма придается непосредственно в процессе изготовления</t>
  </si>
  <si>
    <t>линия отрыва</t>
  </si>
  <si>
    <t>Отрывная часть бланка уведомления о заключении трудового договора или гражданско-правового договора на выполнение</t>
  </si>
  <si>
    <t>работ (оказание услуг) с иностранным гражданином, прибывшим в Российскую Федерацию в порядке, не требующем получения визы</t>
  </si>
  <si>
    <t>Настоящим подтверждается, что работодателем или заказчиком работ (услуг)</t>
  </si>
  <si>
    <t>в установленном порядке направлено в адрес:</t>
  </si>
  <si>
    <t>уведомление о заключении трудового договора или гражданско-правового договора на выполнение работ (оказание услуг) с</t>
  </si>
  <si>
    <t>Фамилия</t>
  </si>
  <si>
    <t>Имя</t>
  </si>
  <si>
    <t xml:space="preserve">Отчество (при наличии) </t>
  </si>
  <si>
    <t>Пол: муж.</t>
  </si>
  <si>
    <t xml:space="preserve">жен. </t>
  </si>
  <si>
    <t>.</t>
  </si>
  <si>
    <t xml:space="preserve">Гражданство </t>
  </si>
  <si>
    <t>Дата рождения:число</t>
  </si>
  <si>
    <t>месяц</t>
  </si>
  <si>
    <t>год</t>
  </si>
  <si>
    <t xml:space="preserve">Место рождения </t>
  </si>
  <si>
    <t>Документ, удостоверяющий личность:   вид</t>
  </si>
  <si>
    <t xml:space="preserve">выдан: число </t>
  </si>
  <si>
    <t>серия</t>
  </si>
  <si>
    <t>номер</t>
  </si>
  <si>
    <t>оборотная сторона бланка уведомления</t>
  </si>
  <si>
    <t>2. Сведения об иностранном гражданине, с которым работодателем или заказчиком работ (услуг) заключен трудовой договор или гражданско-правовой договор на выполнение работ (оказание услуг):</t>
  </si>
  <si>
    <t>Отчество</t>
  </si>
  <si>
    <t>Дата рождения: число</t>
  </si>
  <si>
    <t>Документ, удостоверяющий личность: вид</t>
  </si>
  <si>
    <t>Профессия, специальность в соответствии с Общероссийским классификатором профессий рабочих, должностей служащих и тарифных разрядов (ОКПДТР), по которой иностранный гражданин или лицо без гражданства осуществляет трудовую деятельность:</t>
  </si>
  <si>
    <t>Квалификация</t>
  </si>
  <si>
    <t>Стаж трудовой деятельности по профессии, специальности: лет</t>
  </si>
  <si>
    <t>месяцев</t>
  </si>
  <si>
    <t>Дата заключения с иностранным гражданином трудового договора или гражданско-правового договора:</t>
  </si>
  <si>
    <t>число</t>
  </si>
  <si>
    <t xml:space="preserve">месяц </t>
  </si>
  <si>
    <t xml:space="preserve"> год </t>
  </si>
  <si>
    <t>Планируемый период осуществления трудовой деятельности иностранным гражданином согласно трудовому или гражданско-правовому</t>
  </si>
  <si>
    <t>договору на выполнение работ (оказание услуг): лет</t>
  </si>
  <si>
    <t>недель</t>
  </si>
  <si>
    <t xml:space="preserve">Полис добровольного медицинского страхования (при наличии): </t>
  </si>
  <si>
    <t xml:space="preserve">наименование </t>
  </si>
  <si>
    <t>страховой компании</t>
  </si>
  <si>
    <t>Разрешение на работу:   серия</t>
  </si>
  <si>
    <t>выдано: число</t>
  </si>
  <si>
    <t>Действительно до:      число</t>
  </si>
  <si>
    <t>Территория действия:</t>
  </si>
  <si>
    <t>Орган, выдавший разрешение на работу:</t>
  </si>
  <si>
    <t>Дата постановки на миграционный учет:</t>
  </si>
  <si>
    <t>Орган, поставивший на миграционный учет:</t>
  </si>
  <si>
    <t>3. Достоверность сведений, изложенных в настоящем уведомлении, подтверждаю:</t>
  </si>
  <si>
    <t>Паспортные данные лица, представляющего настоящее уведомление:</t>
  </si>
  <si>
    <t>Место печати
(для уведомляющей организации)</t>
  </si>
  <si>
    <t>Ф.И.О.</t>
  </si>
  <si>
    <t>Серия</t>
  </si>
  <si>
    <t>Номер</t>
  </si>
  <si>
    <t>Выдан "</t>
  </si>
  <si>
    <t>"</t>
  </si>
  <si>
    <t xml:space="preserve"> г.</t>
  </si>
  <si>
    <t>Кем выдан:</t>
  </si>
  <si>
    <t>Подпись лица,
сдающего уведомление</t>
  </si>
  <si>
    <t>Дата приема уведомления: "</t>
  </si>
  <si>
    <t>Ф.И.О. сотрудника органа (организации), принявшего(ей) уведомление:</t>
  </si>
  <si>
    <t>После заполнения и приема уведомления территориальным органом ФМС России, органом исполнительной власти,</t>
  </si>
  <si>
    <t>ведающим вопросами занятости населения в соответствующем субъекте Российской Федерации, либо организацией федеральной почтовой связи</t>
  </si>
  <si>
    <t>отрывная часть бланка уведомления подлежит возврату уведомителю</t>
  </si>
  <si>
    <t>Достоверность сведений, изложенных в настоящем уведомлении, подтверждаю:</t>
  </si>
  <si>
    <t>Отметка органа (организации), принявшего(ей) уведомление</t>
  </si>
  <si>
    <t>Подпись сотрудника</t>
  </si>
  <si>
    <t>(наименование налогового органа)</t>
  </si>
  <si>
    <t xml:space="preserve">УВЕДОМЛЕНИЕ №  </t>
  </si>
  <si>
    <t>о привлечении и об использовании иностранных работников</t>
  </si>
  <si>
    <t>1. Сведения о работодателе (организации или индивидуальном предпринимателе), заказчике работ (услуг)</t>
  </si>
  <si>
    <t>Полное наименование работодателя, заказчика работ, услуг (организации или Ф.И.О. индивидуального предпринимателя) (нужное подчеркнуть):</t>
  </si>
  <si>
    <t>Для организаций</t>
  </si>
  <si>
    <t>ОГРН</t>
  </si>
  <si>
    <t>ИНН</t>
  </si>
  <si>
    <t>КПП</t>
  </si>
  <si>
    <t>Для индивидуальных предпринимателей</t>
  </si>
  <si>
    <t>ОГРНИП</t>
  </si>
  <si>
    <t>2. Сведения об иностранных гражданах, осуществляющих трудовую деятельность</t>
  </si>
  <si>
    <t xml:space="preserve">2.1. Фамилия  </t>
  </si>
  <si>
    <t xml:space="preserve">2.2. Имя  </t>
  </si>
  <si>
    <t xml:space="preserve">2.3. Отчество (если имеется)  </t>
  </si>
  <si>
    <t>2.4. Пол:</t>
  </si>
  <si>
    <t>муж.</t>
  </si>
  <si>
    <t>жен.</t>
  </si>
  <si>
    <t>(нужное отметить знаком “V”)</t>
  </si>
  <si>
    <t>2.5. Дата рождения</t>
  </si>
  <si>
    <t xml:space="preserve">2.6. Место рождения  </t>
  </si>
  <si>
    <t>2.7. Гражданство (название</t>
  </si>
  <si>
    <t>государства, либо без гражданства)</t>
  </si>
  <si>
    <t>Код ОКСМ (страны)</t>
  </si>
  <si>
    <t>2.9. Документ, удостоверяющий личность:</t>
  </si>
  <si>
    <t>2.9.1. Для иностранного гражданина:</t>
  </si>
  <si>
    <t>2.9.1.1. Паспорт иностранного гражданина: а) серия</t>
  </si>
  <si>
    <t>, б) номер</t>
  </si>
  <si>
    <t>2.9.2. Для лица без гражданства:</t>
  </si>
  <si>
    <t>2.9.2.1. Вид на жительство лица без гражданства: а) серия</t>
  </si>
  <si>
    <t>2.10. Адрес места пребывания:</t>
  </si>
  <si>
    <t>2.10.1. Почтовый индекс</t>
  </si>
  <si>
    <t>2.10.2. Субъект Российской Федерации</t>
  </si>
  <si>
    <t>Код субъекта РФ</t>
  </si>
  <si>
    <t xml:space="preserve">2.10.3. Район  </t>
  </si>
  <si>
    <t xml:space="preserve">2.10.4. Город  </t>
  </si>
  <si>
    <t xml:space="preserve">2.10.5. Населенный пункт  </t>
  </si>
  <si>
    <t>(село, поселок и т.п.)</t>
  </si>
  <si>
    <t xml:space="preserve">2.10.6. Улица (проспект, переулок и т.д.)  </t>
  </si>
  <si>
    <t xml:space="preserve">2.10.7. Номер дома  </t>
  </si>
  <si>
    <t>номер корпуса (строения)</t>
  </si>
  <si>
    <t>номер квартиры</t>
  </si>
  <si>
    <t xml:space="preserve">2.11. Дата приема на работу иностранного гражданина  </t>
  </si>
  <si>
    <t xml:space="preserve">2.12. Период осуществления трудовой деятельности по трудовому и (или) гражданско-правовому договору на выполнение </t>
  </si>
  <si>
    <t xml:space="preserve">работ (оказание услуг) </t>
  </si>
  <si>
    <t xml:space="preserve"> </t>
  </si>
  <si>
    <t>Руководитель (заместитель руководителя) организации</t>
  </si>
  <si>
    <t>(подпись)</t>
  </si>
  <si>
    <t>(Ф.И.О.)</t>
  </si>
  <si>
    <t>М.П.</t>
  </si>
  <si>
    <t>Дата</t>
  </si>
  <si>
    <t>Если Вы не видите ярлычков, нужно зайти в меню Вид&gt;Окна&gt;упорядочить все, поставить галку "Только окна текущей книги" ОК, внизу Вы должны видеть шесть ярлыков листов данной книги</t>
  </si>
  <si>
    <t>Заполняем зеленые поля данной вкладки</t>
  </si>
  <si>
    <t>Количество знаков в значении</t>
  </si>
  <si>
    <t>В чей адрес отправляются уведомления</t>
  </si>
  <si>
    <t>краткое название</t>
  </si>
  <si>
    <t xml:space="preserve">Управление ФМС по Калужской области </t>
  </si>
  <si>
    <t>полное название</t>
  </si>
  <si>
    <t>краткое название (налоговая инспекция)</t>
  </si>
  <si>
    <t>МИФНС России №6 по Калужской области</t>
  </si>
  <si>
    <t>полное название (налоговая инспекция)</t>
  </si>
  <si>
    <t>Мин.труда,занят.и кадр.политики Калужской обл</t>
  </si>
  <si>
    <t>Министерство труда, занятости и кадровой политики по Калужской обл.</t>
  </si>
  <si>
    <t>Все числовые данные в области обведенной красной рамкой пишутся ОБЯЗАТЕЛЬНО с первым любым символом</t>
  </si>
  <si>
    <t>Сведения об организации, принимающей иностранца</t>
  </si>
  <si>
    <t>наименование юридического лица, Ф.И.О. индивидуального предпринимателя или Ф.И.О. физического лица</t>
  </si>
  <si>
    <t>ООО "Рога и копыта"</t>
  </si>
  <si>
    <r>
      <t>ЕГРН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</si>
  <si>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>ИНН/КПП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</si>
  <si>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юридический адрес (для физического лица - адрес регистрации по месту жительства) работодателя или заказчика работ (услуг</t>
  </si>
  <si>
    <t>245127, Пензенская обл, дер.Криворуково, д.4, кв.15</t>
  </si>
  <si>
    <t xml:space="preserve">Основной вид экономической деятельности в соответствии с Общероссийским классификатором видов </t>
  </si>
  <si>
    <t>17.72, 51.42.1</t>
  </si>
  <si>
    <t xml:space="preserve">Во вкладке "миграционная" дополнительно указать: Статус работодателя или заказчика работ (услуг) </t>
  </si>
  <si>
    <t>Во вкладке "увед.для налоговой" очищаем значения ОГРН, ИНН, КПП либо для организаций либо для индивидуальных предпринимателей</t>
  </si>
  <si>
    <t>сведения о лице, ставящемся на учет</t>
  </si>
  <si>
    <t>Жыкыкбек</t>
  </si>
  <si>
    <t>Ирма</t>
  </si>
  <si>
    <t>Отчество (если есть)</t>
  </si>
  <si>
    <t>Довлатовна</t>
  </si>
  <si>
    <t>пол (указать строго "м" или "ж")</t>
  </si>
  <si>
    <t>ж</t>
  </si>
  <si>
    <t>гражданство</t>
  </si>
  <si>
    <t>кыргызстан</t>
  </si>
  <si>
    <r>
      <t xml:space="preserve">Код ОКСМ (страны) </t>
    </r>
    <r>
      <rPr>
        <sz val="6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</si>
  <si>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дата рождения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</si>
  <si>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местро рждения</t>
  </si>
  <si>
    <t>Киргизская республика</t>
  </si>
  <si>
    <t>паспорт</t>
  </si>
  <si>
    <r>
      <t xml:space="preserve">Дата выдачи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</si>
  <si>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номер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</si>
  <si>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Адрес места пребывания:</t>
  </si>
  <si>
    <r>
      <t xml:space="preserve"> индекс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</si>
  <si>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 xml:space="preserve"> Субъект Российской Федерации</t>
  </si>
  <si>
    <t>Орловская обл.</t>
  </si>
  <si>
    <r>
      <t xml:space="preserve">Код субъекта РФ 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</si>
  <si>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*12</t>
  </si>
  <si>
    <t xml:space="preserve">Район  </t>
  </si>
  <si>
    <t xml:space="preserve">Город  </t>
  </si>
  <si>
    <t>г.Миазм</t>
  </si>
  <si>
    <t>Населенный пункт  (село, поселок и т.п.)</t>
  </si>
  <si>
    <t xml:space="preserve">Улица (проспект, переулок и т.д.)  </t>
  </si>
  <si>
    <t>пр.Мира</t>
  </si>
  <si>
    <t>Номер дома</t>
  </si>
  <si>
    <t xml:space="preserve">Профессия, специальность в соответствии с Общероссийским классификатором профессий рабочих, должностей </t>
  </si>
  <si>
    <t>подсобный рабочий</t>
  </si>
  <si>
    <t>-------------------------------------------------------------------------</t>
  </si>
  <si>
    <r>
      <t xml:space="preserve">Стаж трудовой деятельности по профессии, специальности: лет 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</si>
  <si>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--------</t>
  </si>
  <si>
    <r>
      <t xml:space="preserve">Стаж трудовой деятельности по профессии, специальности: месяцев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</si>
  <si>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-------</t>
  </si>
  <si>
    <r>
      <t>Дата заключения с иностранным гражданином трудового договора или гражданско-правового договора: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 (формат *00.00.0000)</t>
    </r>
  </si>
  <si>
    <t>э04.08.2011</t>
  </si>
  <si>
    <r>
      <t xml:space="preserve">Планируемый период осуществления трудовой деятельности иностранным гражданином согласно трудовому или гражданско-правовому договору на выполнение работ (оказание услуг): лет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</si>
  <si>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месяцев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</si>
  <si>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>недель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</si>
  <si>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Полис добровольного медицинского страхования (при наличии):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</si>
  <si>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наименование страховой компании</t>
  </si>
  <si>
    <t>"Ментос"</t>
  </si>
  <si>
    <r>
      <t xml:space="preserve">номер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</si>
  <si>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 xml:space="preserve">выдано: число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</si>
  <si>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Действительно до:      число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</si>
  <si>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Пензенская обл.</t>
  </si>
  <si>
    <t>Пензюк</t>
  </si>
  <si>
    <r>
      <t xml:space="preserve">Дата постановки на миграционный учет: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</si>
  <si>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.23.09.1946</t>
  </si>
  <si>
    <t>Пензняк</t>
  </si>
  <si>
    <t>Паспортные данные лица, представляющего настоящее уведомление (для ЮЛ - директор или ответственное лицо)</t>
  </si>
  <si>
    <t>ФИО</t>
  </si>
  <si>
    <t>иванова марья петровна</t>
  </si>
  <si>
    <t>27 25</t>
  </si>
  <si>
    <t xml:space="preserve">число </t>
  </si>
  <si>
    <t>месяц (прописью)</t>
  </si>
  <si>
    <t>января</t>
  </si>
  <si>
    <t>ОВД Тушино</t>
  </si>
  <si>
    <t>Руководитель (заместитель руководителя) организации Ф.И.О.</t>
  </si>
  <si>
    <t>М.В.Главнобосс</t>
  </si>
  <si>
    <t>Печать: выделяем ярлычки "миграционная", "налоговая", "занятость" и отправляем на печать два экземпляра, затем переворачиваем лист и отправляем на печать 6 копий ярлычка "стр.2"</t>
  </si>
  <si>
    <t>Для налоговой есть рекомендованная форма, при ее использовании не печатаем вкладку "налоговая", а печатаем вкладку «увед.для налоговой»</t>
  </si>
  <si>
    <t>эБВ</t>
  </si>
  <si>
    <r>
      <t xml:space="preserve">Разрешение на работу:      серия </t>
    </r>
    <r>
      <rPr>
        <sz val="8"/>
        <color indexed="10"/>
        <rFont val="Arial Cyr"/>
        <family val="0"/>
      </rPr>
      <t xml:space="preserve">(в данном случае вносим серию с предварительным любым знаком, в случае буквенном "любой знак+серия" также) </t>
    </r>
  </si>
  <si>
    <r>
      <t>серия документа удостоверяющего личность</t>
    </r>
    <r>
      <rPr>
        <sz val="8"/>
        <color indexed="10"/>
        <rFont val="Arial Cyr"/>
        <family val="0"/>
      </rPr>
      <t xml:space="preserve"> (в данном случае вносим серию с предварительным любым знаком, в случае буквенном "любой знак+серия" также) </t>
    </r>
  </si>
  <si>
    <t>*АС</t>
  </si>
  <si>
    <t>э2345678912345</t>
  </si>
  <si>
    <t>э4025000000/123456789</t>
  </si>
  <si>
    <t>э123</t>
  </si>
  <si>
    <t>э15.04.1970</t>
  </si>
  <si>
    <t>э18.19.1987</t>
  </si>
  <si>
    <t>э1234567890123456789</t>
  </si>
  <si>
    <t>э123456</t>
  </si>
  <si>
    <t>э08</t>
  </si>
  <si>
    <t>э14</t>
  </si>
  <si>
    <t>э6</t>
  </si>
  <si>
    <t>э123456789</t>
  </si>
  <si>
    <t>э987654321</t>
  </si>
  <si>
    <t>э12.04.1986</t>
  </si>
  <si>
    <t>э12.08.1645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</si>
</sst>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Times New Roman"/>
      <family val="1"/>
    </font>
    <font>
      <sz val="8"/>
      <color indexed="55"/>
      <name val="Arial"/>
      <family val="2"/>
    </font>
    <font>
      <b/>
      <i/>
      <sz val="8"/>
      <name val="Arial"/>
      <family val="2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3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24"/>
      <name val="Arial Cyr"/>
      <family val="2"/>
    </font>
    <font>
      <sz val="7"/>
      <name val="Arial Cyr"/>
      <family val="2"/>
    </font>
    <font>
      <b/>
      <sz val="8"/>
      <color indexed="8"/>
      <name val="Times New Roman"/>
      <family val="1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20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>
        <color indexed="8"/>
      </left>
      <right style="medium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1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49" fontId="19" fillId="0" borderId="1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12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justify" vertical="top" wrapText="1"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justify" wrapText="1"/>
    </xf>
    <xf numFmtId="49" fontId="19" fillId="0" borderId="0" xfId="0" applyNumberFormat="1" applyFont="1" applyAlignment="1">
      <alignment horizontal="justify" wrapText="1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0" fontId="2" fillId="0" borderId="0" xfId="52" applyFont="1">
      <alignment/>
      <protection/>
    </xf>
    <xf numFmtId="0" fontId="39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4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4" borderId="1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4" borderId="18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4" borderId="21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49" fontId="0" fillId="4" borderId="21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4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4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4" borderId="32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horizontal="left" vertical="center" wrapText="1"/>
    </xf>
    <xf numFmtId="0" fontId="43" fillId="0" borderId="34" xfId="0" applyFont="1" applyBorder="1" applyAlignment="1">
      <alignment horizontal="center" vertical="center" textRotation="90"/>
    </xf>
    <xf numFmtId="0" fontId="0" fillId="0" borderId="35" xfId="0" applyFont="1" applyBorder="1" applyAlignment="1">
      <alignment/>
    </xf>
    <xf numFmtId="0" fontId="43" fillId="0" borderId="36" xfId="0" applyFont="1" applyBorder="1" applyAlignment="1">
      <alignment horizontal="center" vertical="center" textRotation="90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0" fillId="4" borderId="38" xfId="0" applyFont="1" applyFill="1" applyBorder="1" applyAlignment="1">
      <alignment vertical="center" wrapText="1"/>
    </xf>
    <xf numFmtId="0" fontId="43" fillId="0" borderId="39" xfId="0" applyFont="1" applyBorder="1" applyAlignment="1">
      <alignment horizontal="center" vertical="center" textRotation="90"/>
    </xf>
    <xf numFmtId="0" fontId="43" fillId="0" borderId="23" xfId="0" applyFont="1" applyBorder="1" applyAlignment="1">
      <alignment horizontal="center" vertical="center" textRotation="90"/>
    </xf>
    <xf numFmtId="0" fontId="0" fillId="4" borderId="25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" borderId="41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32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4" borderId="46" xfId="0" applyFont="1" applyFill="1" applyBorder="1" applyAlignment="1">
      <alignment horizontal="left" vertical="center"/>
    </xf>
    <xf numFmtId="0" fontId="0" fillId="0" borderId="47" xfId="0" applyFont="1" applyBorder="1" applyAlignment="1">
      <alignment/>
    </xf>
    <xf numFmtId="0" fontId="0" fillId="4" borderId="48" xfId="0" applyFont="1" applyFill="1" applyBorder="1" applyAlignment="1">
      <alignment/>
    </xf>
    <xf numFmtId="0" fontId="46" fillId="0" borderId="0" xfId="0" applyFont="1" applyAlignment="1">
      <alignment/>
    </xf>
    <xf numFmtId="49" fontId="19" fillId="0" borderId="22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9" fillId="0" borderId="4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19" fillId="0" borderId="2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49" fontId="19" fillId="0" borderId="4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justify" wrapText="1"/>
    </xf>
    <xf numFmtId="49" fontId="2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textRotation="90"/>
    </xf>
    <xf numFmtId="0" fontId="45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43" fillId="0" borderId="5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wrapText="1"/>
    </xf>
    <xf numFmtId="0" fontId="42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9" fillId="0" borderId="12" xfId="0" applyNumberFormat="1" applyFont="1" applyBorder="1" applyAlignment="1">
      <alignment horizontal="right"/>
    </xf>
    <xf numFmtId="49" fontId="19" fillId="0" borderId="39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/>
    </xf>
    <xf numFmtId="49" fontId="19" fillId="0" borderId="56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/>
    </xf>
    <xf numFmtId="49" fontId="27" fillId="0" borderId="11" xfId="52" applyNumberFormat="1" applyFont="1" applyBorder="1" applyAlignment="1">
      <alignment horizontal="center"/>
      <protection/>
    </xf>
    <xf numFmtId="49" fontId="28" fillId="0" borderId="0" xfId="52" applyNumberFormat="1" applyFont="1" applyBorder="1" applyAlignment="1">
      <alignment horizontal="center"/>
      <protection/>
    </xf>
    <xf numFmtId="49" fontId="29" fillId="0" borderId="0" xfId="52" applyNumberFormat="1" applyFont="1" applyBorder="1" applyAlignment="1">
      <alignment horizontal="right"/>
      <protection/>
    </xf>
    <xf numFmtId="49" fontId="29" fillId="0" borderId="11" xfId="52" applyNumberFormat="1" applyFont="1" applyBorder="1" applyAlignment="1">
      <alignment/>
      <protection/>
    </xf>
    <xf numFmtId="49" fontId="29" fillId="0" borderId="0" xfId="52" applyNumberFormat="1" applyFont="1" applyAlignment="1">
      <alignment/>
      <protection/>
    </xf>
    <xf numFmtId="49" fontId="30" fillId="0" borderId="0" xfId="52" applyNumberFormat="1" applyFont="1" applyAlignment="1">
      <alignment horizontal="left" indent="15"/>
      <protection/>
    </xf>
    <xf numFmtId="49" fontId="2" fillId="0" borderId="0" xfId="52" applyNumberFormat="1" applyFont="1">
      <alignment/>
      <protection/>
    </xf>
    <xf numFmtId="49" fontId="29" fillId="0" borderId="0" xfId="52" applyNumberFormat="1" applyFont="1" applyBorder="1" applyAlignment="1">
      <alignment horizontal="center"/>
      <protection/>
    </xf>
    <xf numFmtId="49" fontId="31" fillId="0" borderId="0" xfId="52" applyNumberFormat="1" applyFont="1" applyBorder="1" applyAlignment="1">
      <alignment wrapText="1"/>
      <protection/>
    </xf>
    <xf numFmtId="49" fontId="32" fillId="0" borderId="0" xfId="52" applyNumberFormat="1" applyFont="1" applyBorder="1" applyAlignment="1">
      <alignment wrapText="1"/>
      <protection/>
    </xf>
    <xf numFmtId="49" fontId="33" fillId="0" borderId="11" xfId="52" applyNumberFormat="1" applyFont="1" applyBorder="1" applyAlignment="1">
      <alignment/>
      <protection/>
    </xf>
    <xf numFmtId="49" fontId="30" fillId="0" borderId="0" xfId="52" applyNumberFormat="1" applyFont="1">
      <alignment/>
      <protection/>
    </xf>
    <xf numFmtId="49" fontId="32" fillId="0" borderId="0" xfId="52" applyNumberFormat="1" applyFont="1">
      <alignment/>
      <protection/>
    </xf>
    <xf numFmtId="49" fontId="32" fillId="0" borderId="0" xfId="52" applyNumberFormat="1" applyFont="1" applyAlignment="1">
      <alignment vertical="top" wrapText="1"/>
      <protection/>
    </xf>
    <xf numFmtId="49" fontId="32" fillId="0" borderId="58" xfId="52" applyNumberFormat="1" applyFont="1" applyBorder="1" applyAlignment="1">
      <alignment horizontal="center" vertical="top" wrapText="1"/>
      <protection/>
    </xf>
    <xf numFmtId="49" fontId="32" fillId="0" borderId="59" xfId="52" applyNumberFormat="1" applyFont="1" applyBorder="1" applyAlignment="1">
      <alignment horizontal="center" vertical="top" wrapText="1"/>
      <protection/>
    </xf>
    <xf numFmtId="49" fontId="34" fillId="0" borderId="0" xfId="52" applyNumberFormat="1" applyFont="1">
      <alignment/>
      <protection/>
    </xf>
    <xf numFmtId="49" fontId="31" fillId="0" borderId="0" xfId="52" applyNumberFormat="1" applyFont="1" applyBorder="1" applyAlignment="1">
      <alignment horizontal="center" wrapText="1"/>
      <protection/>
    </xf>
    <xf numFmtId="49" fontId="35" fillId="0" borderId="11" xfId="52" applyNumberFormat="1" applyFont="1" applyBorder="1" applyAlignment="1">
      <alignment/>
      <protection/>
    </xf>
    <xf numFmtId="49" fontId="30" fillId="0" borderId="0" xfId="52" applyNumberFormat="1" applyFont="1" applyAlignment="1">
      <alignment horizontal="left" indent="9"/>
      <protection/>
    </xf>
    <xf numFmtId="49" fontId="30" fillId="0" borderId="0" xfId="52" applyNumberFormat="1" applyFont="1" applyAlignment="1">
      <alignment horizontal="left" indent="6"/>
      <protection/>
    </xf>
    <xf numFmtId="49" fontId="34" fillId="0" borderId="0" xfId="52" applyNumberFormat="1" applyFont="1" applyAlignment="1">
      <alignment horizontal="left" indent="15"/>
      <protection/>
    </xf>
    <xf numFmtId="49" fontId="32" fillId="0" borderId="0" xfId="52" applyNumberFormat="1" applyFont="1" applyAlignment="1">
      <alignment wrapText="1"/>
      <protection/>
    </xf>
    <xf numFmtId="49" fontId="33" fillId="0" borderId="58" xfId="52" applyNumberFormat="1" applyFont="1" applyBorder="1" applyAlignment="1">
      <alignment horizontal="center" vertical="top" wrapText="1"/>
      <protection/>
    </xf>
    <xf numFmtId="49" fontId="32" fillId="0" borderId="0" xfId="52" applyNumberFormat="1" applyFont="1" applyAlignment="1">
      <alignment horizontal="center" wrapText="1"/>
      <protection/>
    </xf>
    <xf numFmtId="49" fontId="32" fillId="0" borderId="0" xfId="52" applyNumberFormat="1" applyFont="1" applyAlignment="1">
      <alignment horizontal="center" vertical="top" wrapText="1"/>
      <protection/>
    </xf>
    <xf numFmtId="49" fontId="30" fillId="0" borderId="0" xfId="52" applyNumberFormat="1" applyFont="1" applyAlignment="1">
      <alignment horizontal="left" indent="14"/>
      <protection/>
    </xf>
    <xf numFmtId="49" fontId="32" fillId="0" borderId="0" xfId="52" applyNumberFormat="1" applyFont="1" applyBorder="1" applyAlignment="1">
      <alignment vertical="top" wrapText="1"/>
      <protection/>
    </xf>
    <xf numFmtId="49" fontId="22" fillId="0" borderId="22" xfId="0" applyNumberFormat="1" applyFont="1" applyBorder="1" applyAlignment="1">
      <alignment horizontal="center"/>
    </xf>
    <xf numFmtId="49" fontId="22" fillId="0" borderId="57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36" fillId="0" borderId="11" xfId="52" applyNumberFormat="1" applyFont="1" applyBorder="1" applyAlignment="1">
      <alignment horizontal="center"/>
      <protection/>
    </xf>
    <xf numFmtId="49" fontId="2" fillId="0" borderId="11" xfId="52" applyNumberFormat="1" applyFont="1" applyBorder="1" applyAlignment="1">
      <alignment/>
      <protection/>
    </xf>
    <xf numFmtId="49" fontId="2" fillId="0" borderId="11" xfId="52" applyNumberFormat="1" applyFont="1" applyBorder="1" applyAlignment="1">
      <alignment horizontal="center"/>
      <protection/>
    </xf>
    <xf numFmtId="49" fontId="32" fillId="0" borderId="60" xfId="52" applyNumberFormat="1" applyFont="1" applyBorder="1" applyAlignment="1">
      <alignment vertical="top" wrapText="1"/>
      <protection/>
    </xf>
    <xf numFmtId="49" fontId="32" fillId="0" borderId="0" xfId="52" applyNumberFormat="1" applyFont="1" applyBorder="1" applyAlignment="1">
      <alignment/>
      <protection/>
    </xf>
    <xf numFmtId="49" fontId="2" fillId="0" borderId="57" xfId="52" applyNumberFormat="1" applyFont="1" applyBorder="1" applyAlignment="1">
      <alignment/>
      <protection/>
    </xf>
    <xf numFmtId="49" fontId="28" fillId="0" borderId="0" xfId="52" applyNumberFormat="1" applyFont="1" applyAlignment="1">
      <alignment horizontal="center"/>
      <protection/>
    </xf>
    <xf numFmtId="49" fontId="37" fillId="0" borderId="56" xfId="52" applyNumberFormat="1" applyFont="1" applyBorder="1" applyAlignment="1">
      <alignment horizontal="center"/>
      <protection/>
    </xf>
    <xf numFmtId="49" fontId="32" fillId="0" borderId="0" xfId="52" applyNumberFormat="1" applyFont="1" applyBorder="1" applyAlignment="1">
      <alignment horizontal="center" vertical="top" wrapText="1"/>
      <protection/>
    </xf>
    <xf numFmtId="49" fontId="32" fillId="0" borderId="11" xfId="52" applyNumberFormat="1" applyFont="1" applyBorder="1" applyAlignment="1">
      <alignment wrapText="1"/>
      <protection/>
    </xf>
    <xf numFmtId="49" fontId="32" fillId="0" borderId="11" xfId="52" applyNumberFormat="1" applyFont="1" applyBorder="1" applyAlignment="1">
      <alignment vertical="top" wrapText="1"/>
      <protection/>
    </xf>
    <xf numFmtId="49" fontId="2" fillId="0" borderId="11" xfId="52" applyNumberFormat="1" applyFont="1" applyBorder="1">
      <alignment/>
      <protection/>
    </xf>
    <xf numFmtId="49" fontId="32" fillId="0" borderId="11" xfId="52" applyNumberFormat="1" applyFont="1" applyBorder="1" applyAlignment="1">
      <alignment horizontal="center" vertical="top" wrapText="1"/>
      <protection/>
    </xf>
    <xf numFmtId="49" fontId="28" fillId="0" borderId="56" xfId="52" applyNumberFormat="1" applyFont="1" applyBorder="1" applyAlignment="1">
      <alignment horizontal="center" vertical="top" wrapText="1"/>
      <protection/>
    </xf>
    <xf numFmtId="49" fontId="32" fillId="0" borderId="0" xfId="52" applyNumberFormat="1" applyFont="1" applyAlignment="1">
      <alignment horizontal="left" indent="4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59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59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59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SheetLayoutView="100" zoomScalePageLayoutView="0" workbookViewId="0" topLeftCell="A1">
      <selection activeCell="B13" sqref="B13:EE13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2" customFormat="1" ht="9.75" customHeight="1">
      <c r="A1" s="9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customHeight="1">
      <c r="A2" s="9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9.75" customHeight="1">
      <c r="A3" s="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9"/>
      <c r="B4" s="146" t="s">
        <v>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">
      <c r="A5" s="9"/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">
      <c r="A6" s="9"/>
      <c r="B6" s="146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">
      <c r="A7" s="9"/>
      <c r="B7" s="146" t="s">
        <v>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7.5" customHeight="1">
      <c r="A8" s="9"/>
      <c r="B8" s="100"/>
      <c r="C8" s="100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00"/>
      <c r="EE8" s="100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7" customFormat="1" ht="12.75" customHeight="1">
      <c r="A9" s="9"/>
      <c r="B9" s="148" t="s">
        <v>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2.75" customHeight="1">
      <c r="A10" s="9"/>
      <c r="B10" s="148" t="s">
        <v>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7" customFormat="1" ht="12.75" customHeight="1">
      <c r="A11" s="9"/>
      <c r="B11" s="148" t="s">
        <v>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7" customFormat="1" ht="12.75" customHeight="1">
      <c r="A12" s="9"/>
      <c r="B12" s="148" t="s">
        <v>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" customFormat="1" ht="15.75" customHeight="1">
      <c r="A13" s="9"/>
      <c r="B13" s="108" t="s">
        <v>10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5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2:135" s="9" customFormat="1" ht="12.75" customHeight="1">
      <c r="B15" s="111" t="str">
        <f>LEFT(TEXT(данные!E4,""),1)</f>
        <v>У</v>
      </c>
      <c r="C15" s="111"/>
      <c r="E15" s="111" t="str">
        <f>MID(TEXT(данные!E4,""),2,1)</f>
        <v>п</v>
      </c>
      <c r="F15" s="111"/>
      <c r="H15" s="111" t="str">
        <f>MID(TEXT(данные!E4,""),3,1)</f>
        <v>р</v>
      </c>
      <c r="I15" s="111"/>
      <c r="K15" s="111" t="str">
        <f>MID(TEXT(данные!E4,""),4,1)</f>
        <v>а</v>
      </c>
      <c r="L15" s="111"/>
      <c r="N15" s="111" t="str">
        <f>MID(TEXT(данные!E4,""),5,1)</f>
        <v>в</v>
      </c>
      <c r="O15" s="111"/>
      <c r="Q15" s="111" t="str">
        <f>MID(TEXT(данные!E4,""),6,1)</f>
        <v>л</v>
      </c>
      <c r="R15" s="111"/>
      <c r="T15" s="111" t="str">
        <f>MID(TEXT(данные!E4,""),7,1)</f>
        <v>е</v>
      </c>
      <c r="U15" s="111"/>
      <c r="W15" s="111" t="str">
        <f>MID(TEXT(данные!E4,""),8,1)</f>
        <v>н</v>
      </c>
      <c r="X15" s="111"/>
      <c r="Z15" s="111" t="str">
        <f>MID(TEXT(данные!E4,""),9,1)</f>
        <v>и</v>
      </c>
      <c r="AA15" s="111"/>
      <c r="AC15" s="111" t="str">
        <f>MID(TEXT(данные!E4,""),10,1)</f>
        <v>е</v>
      </c>
      <c r="AD15" s="111"/>
      <c r="AF15" s="111" t="str">
        <f>MID(TEXT(данные!E4,""),11,1)</f>
        <v> </v>
      </c>
      <c r="AG15" s="111"/>
      <c r="AI15" s="111" t="str">
        <f>MID(TEXT(данные!E4,""),12,1)</f>
        <v>Ф</v>
      </c>
      <c r="AJ15" s="111"/>
      <c r="AL15" s="111" t="str">
        <f>MID(TEXT(данные!E4,""),13,1)</f>
        <v>М</v>
      </c>
      <c r="AM15" s="111"/>
      <c r="AO15" s="111" t="str">
        <f>MID(TEXT(данные!E4,""),14,1)</f>
        <v>С</v>
      </c>
      <c r="AP15" s="111"/>
      <c r="AR15" s="111" t="str">
        <f>MID(TEXT(данные!E4,""),15,1)</f>
        <v> </v>
      </c>
      <c r="AS15" s="111"/>
      <c r="AU15" s="111" t="str">
        <f>MID(TEXT(данные!E4,""),16,1)</f>
        <v>п</v>
      </c>
      <c r="AV15" s="111"/>
      <c r="AX15" s="111" t="str">
        <f>MID(TEXT(данные!E4,""),17,1)</f>
        <v>о</v>
      </c>
      <c r="AY15" s="111"/>
      <c r="BA15" s="111" t="str">
        <f>MID(TEXT(данные!E4,""),18,1)</f>
        <v> </v>
      </c>
      <c r="BB15" s="111"/>
      <c r="BD15" s="111" t="str">
        <f>MID(TEXT(данные!E4,""),19,1)</f>
        <v>К</v>
      </c>
      <c r="BE15" s="111"/>
      <c r="BG15" s="111" t="str">
        <f>MID(TEXT(данные!E4,""),20,1)</f>
        <v>а</v>
      </c>
      <c r="BH15" s="111"/>
      <c r="BJ15" s="111" t="str">
        <f>MID(TEXT(данные!E4,""),21,1)</f>
        <v>л</v>
      </c>
      <c r="BK15" s="111"/>
      <c r="BM15" s="111" t="str">
        <f>MID(TEXT(данные!E4,""),22,1)</f>
        <v>у</v>
      </c>
      <c r="BN15" s="111"/>
      <c r="BP15" s="111" t="str">
        <f>MID(TEXT(данные!E4,""),23,1)</f>
        <v>ж</v>
      </c>
      <c r="BQ15" s="111"/>
      <c r="BS15" s="111" t="str">
        <f>MID(TEXT(данные!E4,""),24,1)</f>
        <v>с</v>
      </c>
      <c r="BT15" s="111"/>
      <c r="BV15" s="111" t="str">
        <f>MID(TEXT(данные!E4,""),25,1)</f>
        <v>к</v>
      </c>
      <c r="BW15" s="111"/>
      <c r="BY15" s="111" t="str">
        <f>MID(TEXT(данные!E4,""),26,1)</f>
        <v>о</v>
      </c>
      <c r="BZ15" s="111"/>
      <c r="CB15" s="111" t="str">
        <f>MID(TEXT(данные!E4,""),27,1)</f>
        <v>й</v>
      </c>
      <c r="CC15" s="111"/>
      <c r="CE15" s="111" t="str">
        <f>MID(TEXT(данные!E4,""),28,1)</f>
        <v> </v>
      </c>
      <c r="CF15" s="111"/>
      <c r="CH15" s="111" t="str">
        <f>MID(TEXT(данные!E4,""),29,1)</f>
        <v>о</v>
      </c>
      <c r="CI15" s="111"/>
      <c r="CK15" s="111" t="str">
        <f>MID(TEXT(данные!E4,""),30,1)</f>
        <v>б</v>
      </c>
      <c r="CL15" s="111"/>
      <c r="CN15" s="111" t="str">
        <f>MID(TEXT(данные!E4,""),31,1)</f>
        <v>л</v>
      </c>
      <c r="CO15" s="111"/>
      <c r="CQ15" s="111" t="str">
        <f>MID(TEXT(данные!E4,""),32,1)</f>
        <v>а</v>
      </c>
      <c r="CR15" s="111"/>
      <c r="CT15" s="111" t="str">
        <f>MID(TEXT(данные!E4,""),33,1)</f>
        <v>с</v>
      </c>
      <c r="CU15" s="111"/>
      <c r="CW15" s="111" t="str">
        <f>MID(TEXT(данные!E4,""),34,1)</f>
        <v>т</v>
      </c>
      <c r="CX15" s="111"/>
      <c r="CZ15" s="111" t="str">
        <f>MID(TEXT(данные!E4,""),35,1)</f>
        <v>и</v>
      </c>
      <c r="DA15" s="111"/>
      <c r="DC15" s="111" t="str">
        <f>MID(TEXT(данные!E4,""),36,1)</f>
        <v> </v>
      </c>
      <c r="DD15" s="111"/>
      <c r="DF15" s="111">
        <f>MID(TEXT(данные!E4,""),37,1)</f>
      </c>
      <c r="DG15" s="111"/>
      <c r="DI15" s="111">
        <f>MID(TEXT(данные!E4,""),38,1)</f>
      </c>
      <c r="DJ15" s="111"/>
      <c r="DL15" s="111">
        <f>MID(TEXT(данные!E4,""),39,1)</f>
      </c>
      <c r="DM15" s="111"/>
      <c r="DO15" s="111">
        <f>MID(TEXT(данные!E4,""),40,1)</f>
      </c>
      <c r="DP15" s="111"/>
      <c r="DR15" s="111">
        <f>MID(TEXT(данные!E4,""),41,1)</f>
      </c>
      <c r="DS15" s="111"/>
      <c r="DU15" s="111">
        <f>MID(TEXT(данные!E4,""),42,1)</f>
      </c>
      <c r="DV15" s="111"/>
      <c r="DX15" s="111">
        <f>MID(TEXT(данные!E4,""),43,1)</f>
      </c>
      <c r="DY15" s="111"/>
      <c r="EA15" s="111">
        <f>MID(TEXT(данные!E4,""),44,1)</f>
      </c>
      <c r="EB15" s="111"/>
      <c r="ED15" s="111">
        <f>MID(TEXT(данные!E4,""),45,1)</f>
      </c>
      <c r="EE15" s="111"/>
    </row>
    <row r="16" spans="1:256" s="10" customFormat="1" ht="11.25">
      <c r="A16" s="9"/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1" customFormat="1" ht="11.25">
      <c r="A17" s="9"/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2" customFormat="1" ht="15.75" customHeight="1">
      <c r="A18" s="9"/>
      <c r="B18" s="108" t="s">
        <v>13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="9" customFormat="1" ht="3" customHeight="1"/>
    <row r="20" spans="2:135" s="9" customFormat="1" ht="12.75" customHeight="1">
      <c r="B20" s="111" t="str">
        <f>LEFT(TEXT(данные!E12,""),1)</f>
        <v>О</v>
      </c>
      <c r="C20" s="111"/>
      <c r="E20" s="111" t="str">
        <f>MID(TEXT(данные!E12,""),2,1)</f>
        <v>О</v>
      </c>
      <c r="F20" s="111"/>
      <c r="H20" s="111" t="str">
        <f>MID(TEXT(данные!E12,""),3,1)</f>
        <v>О</v>
      </c>
      <c r="I20" s="111"/>
      <c r="K20" s="111" t="str">
        <f>MID(TEXT(данные!E12,""),4,1)</f>
        <v> </v>
      </c>
      <c r="L20" s="111"/>
      <c r="N20" s="111" t="str">
        <f>MID(TEXT(данные!E12,""),5,1)</f>
        <v>"</v>
      </c>
      <c r="O20" s="111"/>
      <c r="Q20" s="111" t="str">
        <f>MID(TEXT(данные!E12,""),6,1)</f>
        <v>Р</v>
      </c>
      <c r="R20" s="111"/>
      <c r="T20" s="111" t="str">
        <f>MID(TEXT(данные!E12,""),7,1)</f>
        <v>о</v>
      </c>
      <c r="U20" s="111"/>
      <c r="W20" s="111" t="str">
        <f>MID(TEXT(данные!E12,""),8,1)</f>
        <v>г</v>
      </c>
      <c r="X20" s="111"/>
      <c r="Z20" s="111" t="str">
        <f>MID(TEXT(данные!E12,""),9,1)</f>
        <v>а</v>
      </c>
      <c r="AA20" s="111"/>
      <c r="AC20" s="111" t="str">
        <f>MID(TEXT(данные!E12,""),10,1)</f>
        <v> </v>
      </c>
      <c r="AD20" s="111"/>
      <c r="AF20" s="111" t="str">
        <f>MID(TEXT(данные!E12,""),11,1)</f>
        <v>и</v>
      </c>
      <c r="AG20" s="111"/>
      <c r="AI20" s="111" t="str">
        <f>MID(TEXT(данные!E12,""),12,1)</f>
        <v> </v>
      </c>
      <c r="AJ20" s="111"/>
      <c r="AL20" s="111" t="str">
        <f>MID(TEXT(данные!E12,""),13,1)</f>
        <v>к</v>
      </c>
      <c r="AM20" s="111"/>
      <c r="AO20" s="111" t="str">
        <f>MID(TEXT(данные!E12,""),14,1)</f>
        <v>о</v>
      </c>
      <c r="AP20" s="111"/>
      <c r="AR20" s="111" t="str">
        <f>MID(TEXT(данные!E12,""),15,1)</f>
        <v>п</v>
      </c>
      <c r="AS20" s="111"/>
      <c r="AU20" s="111" t="str">
        <f>MID(TEXT(данные!E12,""),16,1)</f>
        <v>ы</v>
      </c>
      <c r="AV20" s="111"/>
      <c r="AX20" s="111" t="str">
        <f>MID(TEXT(данные!E12,""),17,1)</f>
        <v>т</v>
      </c>
      <c r="AY20" s="111"/>
      <c r="BA20" s="111" t="str">
        <f>MID(TEXT(данные!E12,""),18,1)</f>
        <v>а</v>
      </c>
      <c r="BB20" s="111"/>
      <c r="BD20" s="111" t="str">
        <f>MID(TEXT(данные!E12,""),19,1)</f>
        <v>"</v>
      </c>
      <c r="BE20" s="111"/>
      <c r="BG20" s="111">
        <f>MID(TEXT(данные!E12,""),20,1)</f>
      </c>
      <c r="BH20" s="111"/>
      <c r="BJ20" s="111">
        <f>MID(TEXT(данные!E12,""),21,1)</f>
      </c>
      <c r="BK20" s="111"/>
      <c r="BM20" s="111">
        <f>MID(TEXT(данные!E12,""),22,1)</f>
      </c>
      <c r="BN20" s="111"/>
      <c r="BP20" s="111">
        <f>MID(TEXT(данные!E12,""),23,1)</f>
      </c>
      <c r="BQ20" s="111"/>
      <c r="BS20" s="111">
        <f>MID(TEXT(данные!E12,""),24,1)</f>
      </c>
      <c r="BT20" s="111"/>
      <c r="BV20" s="111">
        <f>MID(TEXT(данные!E12,""),25,1)</f>
      </c>
      <c r="BW20" s="111"/>
      <c r="BY20" s="111">
        <f>MID(TEXT(данные!E12,""),26,1)</f>
      </c>
      <c r="BZ20" s="111"/>
      <c r="CB20" s="111">
        <f>MID(TEXT(данные!E12,""),27,1)</f>
      </c>
      <c r="CC20" s="111"/>
      <c r="CE20" s="111">
        <f>MID(TEXT(данные!E12,""),28,1)</f>
      </c>
      <c r="CF20" s="111"/>
      <c r="CH20" s="111">
        <f>MID(TEXT(данные!E12,""),29,1)</f>
      </c>
      <c r="CI20" s="111"/>
      <c r="CK20" s="111">
        <f>MID(TEXT(данные!E12,""),30,1)</f>
      </c>
      <c r="CL20" s="111"/>
      <c r="CN20" s="111">
        <f>MID(TEXT(данные!E12,""),31,1)</f>
      </c>
      <c r="CO20" s="111"/>
      <c r="CQ20" s="111">
        <f>MID(TEXT(данные!E12,""),32,1)</f>
      </c>
      <c r="CR20" s="111"/>
      <c r="CT20" s="111">
        <f>MID(TEXT(данные!E12,""),33,1)</f>
      </c>
      <c r="CU20" s="111"/>
      <c r="CW20" s="111">
        <f>MID(TEXT(данные!E12,""),34,1)</f>
      </c>
      <c r="CX20" s="111"/>
      <c r="CZ20" s="111">
        <f>MID(TEXT(данные!E12,""),35,1)</f>
      </c>
      <c r="DA20" s="111"/>
      <c r="DC20" s="111">
        <f>MID(TEXT(данные!E12,""),36,1)</f>
      </c>
      <c r="DD20" s="111"/>
      <c r="DF20" s="111">
        <f>MID(TEXT(данные!E12,""),37,1)</f>
      </c>
      <c r="DG20" s="111"/>
      <c r="DI20" s="111">
        <f>MID(TEXT(данные!E12,""),38,1)</f>
      </c>
      <c r="DJ20" s="111"/>
      <c r="DL20" s="111">
        <f>MID(TEXT(данные!E12,""),39,1)</f>
      </c>
      <c r="DM20" s="111"/>
      <c r="DO20" s="111">
        <f>MID(TEXT(данные!E12,""),40,1)</f>
      </c>
      <c r="DP20" s="111"/>
      <c r="DR20" s="111">
        <f>MID(TEXT(данные!E12,""),41,1)</f>
      </c>
      <c r="DS20" s="111"/>
      <c r="DU20" s="111">
        <f>MID(TEXT(данные!E12,""),42,1)</f>
      </c>
      <c r="DV20" s="111"/>
      <c r="DX20" s="111">
        <f>MID(TEXT(данные!E12,""),43,1)</f>
      </c>
      <c r="DY20" s="111"/>
      <c r="EA20" s="111">
        <f>MID(TEXT(данные!E12,""),44,1)</f>
      </c>
      <c r="EB20" s="111"/>
      <c r="ED20" s="111">
        <f>MID(TEXT(данные!E12,""),45,1)</f>
      </c>
      <c r="EE20" s="111"/>
    </row>
    <row r="21" spans="1:256" s="13" customFormat="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135" s="9" customFormat="1" ht="12.75" customHeight="1">
      <c r="B22" s="111">
        <f>MID(TEXT(данные!E12,""),46,1)</f>
      </c>
      <c r="C22" s="111"/>
      <c r="E22" s="111">
        <f>MID(TEXT(данные!E12,""),47,1)</f>
      </c>
      <c r="F22" s="111"/>
      <c r="H22" s="111">
        <f>MID(TEXT(данные!E12,""),48,1)</f>
      </c>
      <c r="I22" s="111"/>
      <c r="K22" s="111">
        <f>MID(TEXT(данные!E12,""),49,1)</f>
      </c>
      <c r="L22" s="111"/>
      <c r="N22" s="111">
        <f>MID(TEXT(данные!E12,""),50,1)</f>
      </c>
      <c r="O22" s="111"/>
      <c r="Q22" s="111">
        <f>MID(TEXT(данные!E12,""),51,1)</f>
      </c>
      <c r="R22" s="111"/>
      <c r="T22" s="111">
        <f>MID(TEXT(данные!E12,""),52,1)</f>
      </c>
      <c r="U22" s="111"/>
      <c r="W22" s="111">
        <f>MID(TEXT(данные!E12,""),53,1)</f>
      </c>
      <c r="X22" s="111"/>
      <c r="Z22" s="111">
        <f>MID(TEXT(данные!E12,""),54,1)</f>
      </c>
      <c r="AA22" s="111"/>
      <c r="AC22" s="111">
        <f>MID(TEXT(данные!E12,""),55,1)</f>
      </c>
      <c r="AD22" s="111"/>
      <c r="AF22" s="111">
        <f>MID(TEXT(данные!E12,""),56,1)</f>
      </c>
      <c r="AG22" s="111"/>
      <c r="AI22" s="111">
        <f>MID(TEXT(данные!E12,""),57,1)</f>
      </c>
      <c r="AJ22" s="111"/>
      <c r="AL22" s="111">
        <f>MID(TEXT(данные!E12,""),58,1)</f>
      </c>
      <c r="AM22" s="111"/>
      <c r="AO22" s="111">
        <f>MID(TEXT(данные!E12,""),59,1)</f>
      </c>
      <c r="AP22" s="111"/>
      <c r="AR22" s="111">
        <f>MID(TEXT(данные!E12,""),60,1)</f>
      </c>
      <c r="AS22" s="111"/>
      <c r="AU22" s="111">
        <f>MID(TEXT(данные!E12,""),61,1)</f>
      </c>
      <c r="AV22" s="111"/>
      <c r="AX22" s="111">
        <f>MID(TEXT(данные!E12,""),62,1)</f>
      </c>
      <c r="AY22" s="111"/>
      <c r="BA22" s="111">
        <f>MID(TEXT(данные!E12,""),63,1)</f>
      </c>
      <c r="BB22" s="111"/>
      <c r="BD22" s="111">
        <f>MID(TEXT(данные!E12,""),64,1)</f>
      </c>
      <c r="BE22" s="111"/>
      <c r="BG22" s="111">
        <f>MID(TEXT(данные!E12,""),65,1)</f>
      </c>
      <c r="BH22" s="111"/>
      <c r="BJ22" s="111">
        <f>MID(TEXT(данные!E12,""),66,1)</f>
      </c>
      <c r="BK22" s="111"/>
      <c r="BM22" s="111">
        <f>MID(TEXT(данные!E12,""),67,1)</f>
      </c>
      <c r="BN22" s="111"/>
      <c r="BP22" s="111">
        <f>MID(TEXT(данные!E12,""),68,1)</f>
      </c>
      <c r="BQ22" s="111"/>
      <c r="BS22" s="111">
        <f>MID(TEXT(данные!E12,""),69,1)</f>
      </c>
      <c r="BT22" s="111"/>
      <c r="BV22" s="111">
        <f>MID(TEXT(данные!E12,""),70,1)</f>
      </c>
      <c r="BW22" s="111"/>
      <c r="BY22" s="111">
        <f>MID(TEXT(данные!E12,""),71,1)</f>
      </c>
      <c r="BZ22" s="111"/>
      <c r="CB22" s="111">
        <f>MID(TEXT(данные!E12,""),72,1)</f>
      </c>
      <c r="CC22" s="111"/>
      <c r="CE22" s="111">
        <f>MID(TEXT(данные!E12,""),73,1)</f>
      </c>
      <c r="CF22" s="111"/>
      <c r="CH22" s="111">
        <f>MID(TEXT(данные!E12,""),74,1)</f>
      </c>
      <c r="CI22" s="111"/>
      <c r="CK22" s="111">
        <f>MID(TEXT(данные!E12,""),75,1)</f>
      </c>
      <c r="CL22" s="111"/>
      <c r="CN22" s="111">
        <f>MID(TEXT(данные!E12,""),76,1)</f>
      </c>
      <c r="CO22" s="111"/>
      <c r="CQ22" s="111">
        <f>MID(TEXT(данные!E12,""),77,1)</f>
      </c>
      <c r="CR22" s="111"/>
      <c r="CT22" s="111">
        <f>MID(TEXT(данные!E12,""),78,1)</f>
      </c>
      <c r="CU22" s="111"/>
      <c r="CW22" s="111">
        <f>MID(TEXT(данные!E12,""),79,1)</f>
      </c>
      <c r="CX22" s="111"/>
      <c r="CZ22" s="111">
        <f>MID(TEXT(данные!E12,""),80,1)</f>
      </c>
      <c r="DA22" s="111"/>
      <c r="DC22" s="111">
        <f>MID(TEXT(данные!E12,""),81,1)</f>
      </c>
      <c r="DD22" s="111"/>
      <c r="DF22" s="111">
        <f>MID(TEXT(данные!E12,""),82,1)</f>
      </c>
      <c r="DG22" s="111"/>
      <c r="DI22" s="111">
        <f>MID(TEXT(данные!E12,""),83,1)</f>
      </c>
      <c r="DJ22" s="111"/>
      <c r="DL22" s="111">
        <f>MID(TEXT(данные!E12,""),84,1)</f>
      </c>
      <c r="DM22" s="111"/>
      <c r="DO22" s="111">
        <f>MID(TEXT(данные!E12,""),85,1)</f>
      </c>
      <c r="DP22" s="111"/>
      <c r="DR22" s="111">
        <f>MID(TEXT(данные!E12,""),86,1)</f>
      </c>
      <c r="DS22" s="111"/>
      <c r="DU22" s="111">
        <f>MID(TEXT(данные!E12,""),87,1)</f>
      </c>
      <c r="DV22" s="111"/>
      <c r="DX22" s="111">
        <f>MID(TEXT(данные!E12,""),88,1)</f>
      </c>
      <c r="DY22" s="111"/>
      <c r="EA22" s="111">
        <f>MID(TEXT(данные!E12,""),89,1)</f>
      </c>
      <c r="EB22" s="111"/>
      <c r="ED22" s="111">
        <f>MID(TEXT(данные!E12,""),90,1)</f>
      </c>
      <c r="EE22" s="111"/>
    </row>
    <row r="23" spans="1:256" s="11" customFormat="1" ht="12" customHeight="1">
      <c r="A23" s="9"/>
      <c r="B23" s="104" t="s">
        <v>14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/>
      <c r="EW23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135" s="9" customFormat="1" ht="12.75" customHeight="1">
      <c r="B24" s="111" t="str">
        <f>MID(TEXT(данные!E13,""),2,1)</f>
        <v>2</v>
      </c>
      <c r="C24" s="111"/>
      <c r="E24" s="111" t="str">
        <f>MID(TEXT(данные!E13,""),3,1)</f>
        <v>3</v>
      </c>
      <c r="F24" s="111"/>
      <c r="H24" s="111" t="str">
        <f>MID(TEXT(данные!E13,""),4,1)</f>
        <v>4</v>
      </c>
      <c r="I24" s="111"/>
      <c r="K24" s="111" t="str">
        <f>MID(TEXT(данные!E13,""),5,1)</f>
        <v>5</v>
      </c>
      <c r="L24" s="111"/>
      <c r="N24" s="111" t="str">
        <f>MID(TEXT(данные!E13,""),6,1)</f>
        <v>6</v>
      </c>
      <c r="O24" s="111"/>
      <c r="Q24" s="111" t="str">
        <f>MID(TEXT(данные!E13,""),7,1)</f>
        <v>7</v>
      </c>
      <c r="R24" s="111"/>
      <c r="T24" s="111" t="str">
        <f>MID(TEXT(данные!E13,""),8,1)</f>
        <v>8</v>
      </c>
      <c r="U24" s="111"/>
      <c r="W24" s="111" t="str">
        <f>MID(TEXT(данные!E13,""),9,1)</f>
        <v>9</v>
      </c>
      <c r="X24" s="111"/>
      <c r="Z24" s="111" t="str">
        <f>MID(TEXT(данные!E13,""),10,1)</f>
        <v>1</v>
      </c>
      <c r="AA24" s="111"/>
      <c r="AC24" s="111" t="str">
        <f>MID(TEXT(данные!E13,""),11,1)</f>
        <v>2</v>
      </c>
      <c r="AD24" s="111"/>
      <c r="AF24" s="111" t="str">
        <f>MID(TEXT(данные!E13,""),12,1)</f>
        <v>3</v>
      </c>
      <c r="AG24" s="111"/>
      <c r="AI24" s="111" t="str">
        <f>MID(TEXT(данные!E13,""),13,1)</f>
        <v>4</v>
      </c>
      <c r="AJ24" s="111"/>
      <c r="AL24" s="111" t="str">
        <f>MID(TEXT(данные!E13,""),14,1)</f>
        <v>5</v>
      </c>
      <c r="AM24" s="111"/>
      <c r="AO24" s="111">
        <f>MID(TEXT(данные!E13,""),15,1)</f>
      </c>
      <c r="AP24" s="111"/>
      <c r="AR24" s="111">
        <f>MID(TEXT(данные!E13,""),16,1)</f>
      </c>
      <c r="AS24" s="111"/>
      <c r="AU24" s="111">
        <f>MID(TEXT(данные!E13,""),17,1)</f>
      </c>
      <c r="AV24" s="111"/>
      <c r="AX24" s="99"/>
      <c r="AY24" s="149"/>
      <c r="BA24" s="99"/>
      <c r="BB24" s="149"/>
      <c r="BD24" s="99"/>
      <c r="BE24" s="149"/>
      <c r="BG24" s="99"/>
      <c r="BH24" s="149"/>
      <c r="BJ24" s="99"/>
      <c r="BK24" s="149"/>
      <c r="BM24" s="99"/>
      <c r="BN24" s="149"/>
      <c r="BP24" s="99"/>
      <c r="BQ24" s="149"/>
      <c r="BS24" s="111"/>
      <c r="BT24" s="111"/>
      <c r="BV24" s="111"/>
      <c r="BW24" s="111"/>
      <c r="BY24" s="111"/>
      <c r="BZ24" s="111"/>
      <c r="CB24" s="111"/>
      <c r="CC24" s="111"/>
      <c r="CE24" s="111"/>
      <c r="CF24" s="111"/>
      <c r="CH24" s="111"/>
      <c r="CI24" s="111"/>
      <c r="CK24" s="111"/>
      <c r="CL24" s="111"/>
      <c r="CN24" s="111"/>
      <c r="CO24" s="111"/>
      <c r="CQ24" s="111"/>
      <c r="CR24" s="111"/>
      <c r="CT24" s="111"/>
      <c r="CU24" s="111"/>
      <c r="CW24" s="111"/>
      <c r="CX24" s="111"/>
      <c r="CZ24" s="111"/>
      <c r="DA24" s="111"/>
      <c r="DC24" s="111"/>
      <c r="DD24" s="111"/>
      <c r="DF24" s="111"/>
      <c r="DG24" s="111"/>
      <c r="DI24" s="111"/>
      <c r="DJ24" s="111"/>
      <c r="DL24" s="111"/>
      <c r="DM24" s="111"/>
      <c r="DO24" s="111"/>
      <c r="DP24" s="111"/>
      <c r="DR24" s="111"/>
      <c r="DS24" s="111"/>
      <c r="DU24" s="111"/>
      <c r="DV24" s="111"/>
      <c r="DX24" s="111"/>
      <c r="DY24" s="111"/>
      <c r="EA24" s="111"/>
      <c r="EB24" s="111"/>
      <c r="ED24" s="111"/>
      <c r="EE24" s="111"/>
    </row>
    <row r="25" spans="1:256" s="11" customFormat="1" ht="11.25">
      <c r="A25" s="9"/>
      <c r="B25" s="104" t="s">
        <v>15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1" customFormat="1" ht="12" customHeight="1">
      <c r="A26" s="9"/>
      <c r="B26" s="104" t="s">
        <v>16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135" s="9" customFormat="1" ht="12.75" customHeight="1">
      <c r="B27" s="111" t="str">
        <f>MID(TEXT(данные!E14,""),2,1)</f>
        <v>4</v>
      </c>
      <c r="C27" s="111"/>
      <c r="E27" s="111" t="str">
        <f>MID(TEXT(данные!E14,""),3,1)</f>
        <v>0</v>
      </c>
      <c r="F27" s="111"/>
      <c r="H27" s="111" t="str">
        <f>MID(TEXT(данные!E14,""),4,1)</f>
        <v>2</v>
      </c>
      <c r="I27" s="111"/>
      <c r="K27" s="111" t="str">
        <f>MID(TEXT(данные!E14,""),5,1)</f>
        <v>5</v>
      </c>
      <c r="L27" s="111"/>
      <c r="N27" s="111" t="str">
        <f>MID(TEXT(данные!E14,""),6,1)</f>
        <v>0</v>
      </c>
      <c r="O27" s="111"/>
      <c r="Q27" s="111" t="str">
        <f>MID(TEXT(данные!E14,""),7,1)</f>
        <v>0</v>
      </c>
      <c r="R27" s="111"/>
      <c r="T27" s="111" t="str">
        <f>MID(TEXT(данные!E14,""),8,1)</f>
        <v>0</v>
      </c>
      <c r="U27" s="111"/>
      <c r="W27" s="111" t="str">
        <f>MID(TEXT(данные!E14,""),9,1)</f>
        <v>0</v>
      </c>
      <c r="X27" s="111"/>
      <c r="Z27" s="111" t="str">
        <f>MID(TEXT(данные!E14,""),10,1)</f>
        <v>0</v>
      </c>
      <c r="AA27" s="111"/>
      <c r="AC27" s="111" t="str">
        <f>MID(TEXT(данные!E14,""),11,1)</f>
        <v>0</v>
      </c>
      <c r="AD27" s="111"/>
      <c r="AF27" s="111" t="str">
        <f>MID(TEXT(данные!E14,""),12,1)</f>
        <v>/</v>
      </c>
      <c r="AG27" s="111"/>
      <c r="AI27" s="111" t="str">
        <f>MID(TEXT(данные!E14,""),13,1)</f>
        <v>1</v>
      </c>
      <c r="AJ27" s="111"/>
      <c r="AL27" s="111" t="str">
        <f>MID(TEXT(данные!E14,""),14,1)</f>
        <v>2</v>
      </c>
      <c r="AM27" s="111"/>
      <c r="AO27" s="111" t="str">
        <f>MID(TEXT(данные!E14,""),15,1)</f>
        <v>3</v>
      </c>
      <c r="AP27" s="111"/>
      <c r="AR27" s="111" t="str">
        <f>MID(TEXT(данные!E14,""),16,1)</f>
        <v>4</v>
      </c>
      <c r="AS27" s="111"/>
      <c r="AU27" s="111" t="str">
        <f>MID(TEXT(данные!E14,""),17,1)</f>
        <v>5</v>
      </c>
      <c r="AV27" s="111"/>
      <c r="AX27" s="111" t="str">
        <f>MID(TEXT(данные!E14,""),18,1)</f>
        <v>6</v>
      </c>
      <c r="AY27" s="111"/>
      <c r="BA27" s="111" t="str">
        <f>MID(TEXT(данные!E14,""),19,1)</f>
        <v>7</v>
      </c>
      <c r="BB27" s="111"/>
      <c r="BD27" s="111" t="str">
        <f>MID(TEXT(данные!E14,""),20,1)</f>
        <v>8</v>
      </c>
      <c r="BE27" s="111"/>
      <c r="BG27" s="111" t="str">
        <f>MID(TEXT(данные!E14,""),21,1)</f>
        <v>9</v>
      </c>
      <c r="BH27" s="111"/>
      <c r="BJ27" s="111">
        <f>MID(TEXT(данные!E14,""),22,1)</f>
      </c>
      <c r="BK27" s="111"/>
      <c r="BM27" s="111">
        <f>MID(TEXT(данные!E14,""),23,1)</f>
      </c>
      <c r="BN27" s="111"/>
      <c r="BP27" s="111"/>
      <c r="BQ27" s="111"/>
      <c r="BS27" s="111"/>
      <c r="BT27" s="111"/>
      <c r="BV27" s="111"/>
      <c r="BW27" s="111"/>
      <c r="BY27" s="111"/>
      <c r="BZ27" s="111"/>
      <c r="CB27" s="111"/>
      <c r="CC27" s="111"/>
      <c r="CE27" s="111"/>
      <c r="CF27" s="111"/>
      <c r="CH27" s="111"/>
      <c r="CI27" s="111"/>
      <c r="CK27" s="111"/>
      <c r="CL27" s="111"/>
      <c r="CN27" s="111"/>
      <c r="CO27" s="111"/>
      <c r="CQ27" s="111"/>
      <c r="CR27" s="111"/>
      <c r="CT27" s="111"/>
      <c r="CU27" s="111"/>
      <c r="CW27" s="111"/>
      <c r="CX27" s="111"/>
      <c r="CZ27" s="111"/>
      <c r="DA27" s="111"/>
      <c r="DC27" s="111"/>
      <c r="DD27" s="111"/>
      <c r="DF27" s="111"/>
      <c r="DG27" s="111"/>
      <c r="DI27" s="111"/>
      <c r="DJ27" s="111"/>
      <c r="DL27" s="111"/>
      <c r="DM27" s="111"/>
      <c r="DO27" s="111"/>
      <c r="DP27" s="111"/>
      <c r="DR27" s="111"/>
      <c r="DS27" s="111"/>
      <c r="DU27" s="111"/>
      <c r="DV27" s="111"/>
      <c r="DX27" s="111"/>
      <c r="DY27" s="111"/>
      <c r="EA27" s="111"/>
      <c r="EB27" s="111"/>
      <c r="ED27" s="111"/>
      <c r="EE27" s="111"/>
    </row>
    <row r="28" spans="1:256" s="11" customFormat="1" ht="11.25">
      <c r="A28" s="9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1" customFormat="1" ht="12" customHeight="1">
      <c r="A29" s="9"/>
      <c r="B29" s="104" t="s">
        <v>18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135" s="9" customFormat="1" ht="12.75" customHeight="1">
      <c r="B30" s="111" t="str">
        <f>LEFT(TEXT(данные!E15,""),1)</f>
        <v>2</v>
      </c>
      <c r="C30" s="111"/>
      <c r="E30" s="111" t="str">
        <f>MID(TEXT(данные!E15,""),2,1)</f>
        <v>4</v>
      </c>
      <c r="F30" s="111"/>
      <c r="H30" s="111" t="str">
        <f>MID(TEXT(данные!E15,""),3,1)</f>
        <v>5</v>
      </c>
      <c r="I30" s="111"/>
      <c r="K30" s="111" t="str">
        <f>MID(TEXT(данные!E15,""),4,1)</f>
        <v>1</v>
      </c>
      <c r="L30" s="111"/>
      <c r="N30" s="111" t="str">
        <f>MID(TEXT(данные!E15,""),5,1)</f>
        <v>2</v>
      </c>
      <c r="O30" s="111"/>
      <c r="Q30" s="111" t="str">
        <f>MID(TEXT(данные!E15,""),6,1)</f>
        <v>7</v>
      </c>
      <c r="R30" s="111"/>
      <c r="T30" s="111" t="str">
        <f>MID(TEXT(данные!E15,""),7,1)</f>
        <v>,</v>
      </c>
      <c r="U30" s="111"/>
      <c r="W30" s="111" t="str">
        <f>MID(TEXT(данные!E15,""),8,1)</f>
        <v> </v>
      </c>
      <c r="X30" s="111"/>
      <c r="Z30" s="111" t="str">
        <f>MID(TEXT(данные!E15,""),9,1)</f>
        <v>П</v>
      </c>
      <c r="AA30" s="111"/>
      <c r="AC30" s="111" t="str">
        <f>MID(TEXT(данные!E15,""),10,1)</f>
        <v>е</v>
      </c>
      <c r="AD30" s="111"/>
      <c r="AF30" s="111" t="str">
        <f>MID(TEXT(данные!E15,""),11,1)</f>
        <v>н</v>
      </c>
      <c r="AG30" s="111"/>
      <c r="AI30" s="111" t="str">
        <f>MID(TEXT(данные!E15,""),12,1)</f>
        <v>з</v>
      </c>
      <c r="AJ30" s="111"/>
      <c r="AL30" s="111" t="str">
        <f>MID(TEXT(данные!E15,""),13,1)</f>
        <v>е</v>
      </c>
      <c r="AM30" s="111"/>
      <c r="AO30" s="111" t="str">
        <f>MID(TEXT(данные!E15,""),14,1)</f>
        <v>н</v>
      </c>
      <c r="AP30" s="111"/>
      <c r="AR30" s="111" t="str">
        <f>MID(TEXT(данные!E15,""),15,1)</f>
        <v>с</v>
      </c>
      <c r="AS30" s="111"/>
      <c r="AU30" s="111" t="str">
        <f>MID(TEXT(данные!E15,""),16,1)</f>
        <v>к</v>
      </c>
      <c r="AV30" s="111"/>
      <c r="AX30" s="111" t="str">
        <f>MID(TEXT(данные!E15,""),17,1)</f>
        <v>а</v>
      </c>
      <c r="AY30" s="111"/>
      <c r="BA30" s="111" t="str">
        <f>MID(TEXT(данные!E15,""),18,1)</f>
        <v>я</v>
      </c>
      <c r="BB30" s="111"/>
      <c r="BD30" s="111" t="str">
        <f>MID(TEXT(данные!E15,""),19,1)</f>
        <v> </v>
      </c>
      <c r="BE30" s="111"/>
      <c r="BG30" s="111" t="str">
        <f>MID(TEXT(данные!E15,""),20,1)</f>
        <v>о</v>
      </c>
      <c r="BH30" s="111"/>
      <c r="BJ30" s="111" t="str">
        <f>MID(TEXT(данные!E15,""),21,1)</f>
        <v>б</v>
      </c>
      <c r="BK30" s="111"/>
      <c r="BM30" s="111" t="str">
        <f>MID(TEXT(данные!E15,""),22,1)</f>
        <v>л</v>
      </c>
      <c r="BN30" s="111"/>
      <c r="BP30" s="111" t="str">
        <f>MID(TEXT(данные!E15,""),23,1)</f>
        <v>,</v>
      </c>
      <c r="BQ30" s="111"/>
      <c r="BS30" s="111" t="str">
        <f>MID(TEXT(данные!E15,""),24,1)</f>
        <v> </v>
      </c>
      <c r="BT30" s="111"/>
      <c r="BV30" s="111" t="str">
        <f>MID(TEXT(данные!E15,""),25,1)</f>
        <v>д</v>
      </c>
      <c r="BW30" s="111"/>
      <c r="BY30" s="111" t="str">
        <f>MID(TEXT(данные!E15,""),26,1)</f>
        <v>е</v>
      </c>
      <c r="BZ30" s="111"/>
      <c r="CB30" s="111" t="str">
        <f>MID(TEXT(данные!E15,""),27,1)</f>
        <v>р</v>
      </c>
      <c r="CC30" s="111"/>
      <c r="CE30" s="111" t="str">
        <f>MID(TEXT(данные!E15,""),28,1)</f>
        <v>.</v>
      </c>
      <c r="CF30" s="111"/>
      <c r="CH30" s="111" t="str">
        <f>MID(TEXT(данные!E15,""),29,1)</f>
        <v>К</v>
      </c>
      <c r="CI30" s="111"/>
      <c r="CK30" s="111" t="str">
        <f>MID(TEXT(данные!E15,""),30,1)</f>
        <v>р</v>
      </c>
      <c r="CL30" s="111"/>
      <c r="CN30" s="111" t="str">
        <f>MID(TEXT(данные!E15,""),31,1)</f>
        <v>и</v>
      </c>
      <c r="CO30" s="111"/>
      <c r="CQ30" s="111" t="str">
        <f>MID(TEXT(данные!E15,""),32,1)</f>
        <v>в</v>
      </c>
      <c r="CR30" s="111"/>
      <c r="CT30" s="111" t="str">
        <f>MID(TEXT(данные!E15,""),33,1)</f>
        <v>о</v>
      </c>
      <c r="CU30" s="111"/>
      <c r="CW30" s="111" t="str">
        <f>MID(TEXT(данные!E15,""),34,1)</f>
        <v>р</v>
      </c>
      <c r="CX30" s="111"/>
      <c r="CZ30" s="111" t="str">
        <f>MID(TEXT(данные!E15,""),35,1)</f>
        <v>у</v>
      </c>
      <c r="DA30" s="111"/>
      <c r="DC30" s="111" t="str">
        <f>MID(TEXT(данные!E15,""),36,1)</f>
        <v>к</v>
      </c>
      <c r="DD30" s="111"/>
      <c r="DF30" s="111" t="str">
        <f>MID(TEXT(данные!E15,""),37,1)</f>
        <v>о</v>
      </c>
      <c r="DG30" s="111"/>
      <c r="DI30" s="111" t="str">
        <f>MID(TEXT(данные!E15,""),38,1)</f>
        <v>в</v>
      </c>
      <c r="DJ30" s="111"/>
      <c r="DL30" s="111" t="str">
        <f>MID(TEXT(данные!E15,""),39,1)</f>
        <v>о</v>
      </c>
      <c r="DM30" s="111"/>
      <c r="DO30" s="111" t="str">
        <f>MID(TEXT(данные!E15,""),40,1)</f>
        <v>,</v>
      </c>
      <c r="DP30" s="111"/>
      <c r="DR30" s="111" t="str">
        <f>MID(TEXT(данные!E15,""),41,1)</f>
        <v> </v>
      </c>
      <c r="DS30" s="111"/>
      <c r="DU30" s="111" t="str">
        <f>MID(TEXT(данные!E15,""),42,1)</f>
        <v>д</v>
      </c>
      <c r="DV30" s="111"/>
      <c r="DX30" s="111" t="str">
        <f>MID(TEXT(данные!E15,""),43,1)</f>
        <v>.</v>
      </c>
      <c r="DY30" s="111"/>
      <c r="EA30" s="111" t="str">
        <f>MID(TEXT(данные!E15,""),44,1)</f>
        <v>4</v>
      </c>
      <c r="EB30" s="111"/>
      <c r="ED30" s="111" t="str">
        <f>MID(TEXT(данные!E15,""),45,1)</f>
        <v>,</v>
      </c>
      <c r="EE30" s="111"/>
    </row>
    <row r="31" spans="1:256" s="11" customFormat="1" ht="12" customHeight="1">
      <c r="A31" s="9"/>
      <c r="B31" s="104" t="s">
        <v>19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135" s="9" customFormat="1" ht="12.75" customHeight="1">
      <c r="B32" s="111" t="str">
        <f>MID(TEXT(данные!E15,""),46,1)</f>
        <v> </v>
      </c>
      <c r="C32" s="111"/>
      <c r="E32" s="111" t="str">
        <f>MID(TEXT(данные!E15,""),47,1)</f>
        <v>к</v>
      </c>
      <c r="F32" s="111"/>
      <c r="H32" s="111" t="str">
        <f>MID(TEXT(данные!E15,""),48,1)</f>
        <v>в</v>
      </c>
      <c r="I32" s="111"/>
      <c r="K32" s="111" t="str">
        <f>MID(TEXT(данные!E15,""),49,1)</f>
        <v>.</v>
      </c>
      <c r="L32" s="111"/>
      <c r="N32" s="111" t="str">
        <f>MID(TEXT(данные!E15,""),50,1)</f>
        <v>1</v>
      </c>
      <c r="O32" s="111"/>
      <c r="Q32" s="111" t="str">
        <f>MID(TEXT(данные!E15,""),51,1)</f>
        <v>5</v>
      </c>
      <c r="R32" s="111"/>
      <c r="T32" s="111">
        <f>MID(TEXT(данные!E15,""),52,1)</f>
      </c>
      <c r="U32" s="111"/>
      <c r="W32" s="111">
        <f>MID(TEXT(данные!E15,""),53,1)</f>
      </c>
      <c r="X32" s="111"/>
      <c r="Z32" s="111">
        <f>MID(TEXT(данные!E15,""),54,1)</f>
      </c>
      <c r="AA32" s="111"/>
      <c r="AC32" s="111">
        <f>MID(TEXT(данные!E15,""),55,1)</f>
      </c>
      <c r="AD32" s="111"/>
      <c r="AF32" s="111">
        <f>MID(TEXT(данные!E15,""),56,1)</f>
      </c>
      <c r="AG32" s="111"/>
      <c r="AI32" s="111">
        <f>MID(TEXT(данные!E15,""),57,1)</f>
      </c>
      <c r="AJ32" s="111"/>
      <c r="AL32" s="111">
        <f>MID(TEXT(данные!E15,""),58,1)</f>
      </c>
      <c r="AM32" s="111"/>
      <c r="AO32" s="111">
        <f>MID(TEXT(данные!E15,""),59,1)</f>
      </c>
      <c r="AP32" s="111"/>
      <c r="AR32" s="111">
        <f>MID(TEXT(данные!E15,""),60,1)</f>
      </c>
      <c r="AS32" s="111"/>
      <c r="AU32" s="111">
        <f>MID(TEXT(данные!E15,""),61,1)</f>
      </c>
      <c r="AV32" s="111"/>
      <c r="AX32" s="111">
        <f>MID(TEXT(данные!E15,""),62,1)</f>
      </c>
      <c r="AY32" s="111"/>
      <c r="BA32" s="111">
        <f>MID(TEXT(данные!E15,""),63,1)</f>
      </c>
      <c r="BB32" s="111"/>
      <c r="BD32" s="111">
        <f>MID(TEXT(данные!E15,""),64,1)</f>
      </c>
      <c r="BE32" s="111"/>
      <c r="BG32" s="111">
        <f>MID(TEXT(данные!E15,""),65,1)</f>
      </c>
      <c r="BH32" s="111"/>
      <c r="BJ32" s="111">
        <f>MID(TEXT(данные!E15,""),66,1)</f>
      </c>
      <c r="BK32" s="111"/>
      <c r="BM32" s="111">
        <f>MID(TEXT(данные!E15,""),67,1)</f>
      </c>
      <c r="BN32" s="111"/>
      <c r="BP32" s="111">
        <f>MID(TEXT(данные!E15,""),68,1)</f>
      </c>
      <c r="BQ32" s="111"/>
      <c r="BS32" s="111">
        <f>MID(TEXT(данные!E15,""),69,1)</f>
      </c>
      <c r="BT32" s="111"/>
      <c r="BV32" s="111">
        <f>MID(TEXT(данные!E15,""),70,1)</f>
      </c>
      <c r="BW32" s="111"/>
      <c r="BY32" s="111">
        <f>MID(TEXT(данные!E15,""),71,1)</f>
      </c>
      <c r="BZ32" s="111"/>
      <c r="CB32" s="111">
        <f>MID(TEXT(данные!E15,""),72,1)</f>
      </c>
      <c r="CC32" s="111"/>
      <c r="CE32" s="111">
        <f>MID(TEXT(данные!E15,""),73,1)</f>
      </c>
      <c r="CF32" s="111"/>
      <c r="CH32" s="111">
        <f>MID(TEXT(данные!E15,""),74,1)</f>
      </c>
      <c r="CI32" s="111"/>
      <c r="CK32" s="111">
        <f>MID(TEXT(данные!E15,""),75,1)</f>
      </c>
      <c r="CL32" s="111"/>
      <c r="CN32" s="111">
        <f>MID(TEXT(данные!E15,""),76,1)</f>
      </c>
      <c r="CO32" s="111"/>
      <c r="CQ32" s="111">
        <f>MID(TEXT(данные!E15,""),77,1)</f>
      </c>
      <c r="CR32" s="111"/>
      <c r="CT32" s="111">
        <f>MID(TEXT(данные!E15,""),78,1)</f>
      </c>
      <c r="CU32" s="111"/>
      <c r="CW32" s="111">
        <f>MID(TEXT(данные!E15,""),79,1)</f>
      </c>
      <c r="CX32" s="111"/>
      <c r="CZ32" s="111">
        <f>MID(TEXT(данные!E15,""),80,1)</f>
      </c>
      <c r="DA32" s="111"/>
      <c r="DC32" s="111">
        <f>MID(TEXT(данные!E15,""),81,1)</f>
      </c>
      <c r="DD32" s="111"/>
      <c r="DF32" s="111">
        <f>MID(TEXT(данные!E15,""),82,1)</f>
      </c>
      <c r="DG32" s="111"/>
      <c r="DI32" s="111">
        <f>MID(TEXT(данные!E15,""),83,1)</f>
      </c>
      <c r="DJ32" s="111"/>
      <c r="DL32" s="111">
        <f>MID(TEXT(данные!E15,""),84,1)</f>
      </c>
      <c r="DM32" s="111"/>
      <c r="DO32" s="111">
        <f>MID(TEXT(данные!E15,""),85,1)</f>
      </c>
      <c r="DP32" s="111"/>
      <c r="DR32" s="111">
        <f>MID(TEXT(данные!E15,""),86,1)</f>
      </c>
      <c r="DS32" s="111"/>
      <c r="DU32" s="111">
        <f>MID(TEXT(данные!E15,""),87,1)</f>
      </c>
      <c r="DV32" s="111"/>
      <c r="DX32" s="111">
        <f>MID(TEXT(данные!E15,""),88,1)</f>
      </c>
      <c r="DY32" s="111"/>
      <c r="EA32" s="111">
        <f>MID(TEXT(данные!E15,""),89,1)</f>
      </c>
      <c r="EB32" s="111"/>
      <c r="ED32" s="111">
        <f>MID(TEXT(данные!E15,""),90,1)</f>
      </c>
      <c r="EE32" s="111"/>
    </row>
    <row r="33" spans="1:256" s="11" customFormat="1" ht="11.25">
      <c r="A33" s="9"/>
      <c r="B33" s="104" t="s">
        <v>20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134" s="9" customFormat="1" ht="12.75" customHeight="1">
      <c r="B34" s="9" t="s">
        <v>21</v>
      </c>
      <c r="DR34" s="14" t="s">
        <v>22</v>
      </c>
      <c r="DS34" s="111" t="s">
        <v>23</v>
      </c>
      <c r="DT34" s="111"/>
      <c r="DU34" s="113" t="s">
        <v>24</v>
      </c>
      <c r="DV34" s="113"/>
      <c r="DW34" s="113"/>
      <c r="DX34" s="113"/>
      <c r="DY34" s="113"/>
      <c r="DZ34" s="113"/>
      <c r="EA34" s="113"/>
      <c r="EB34" s="111" t="s">
        <v>25</v>
      </c>
      <c r="EC34" s="111"/>
      <c r="ED34" s="9" t="s">
        <v>26</v>
      </c>
    </row>
    <row r="35" s="9" customFormat="1" ht="3" customHeight="1"/>
    <row r="36" spans="1:256" s="12" customFormat="1" ht="12.75" customHeight="1">
      <c r="A36" s="9"/>
      <c r="B36" s="111" t="s">
        <v>27</v>
      </c>
      <c r="C36" s="111"/>
      <c r="D36" s="112" t="s">
        <v>28</v>
      </c>
      <c r="E36" s="112"/>
      <c r="F36" s="112"/>
      <c r="G36" s="108" t="s">
        <v>29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2" customFormat="1" ht="3.75" customHeight="1">
      <c r="A37" s="9"/>
      <c r="B37" s="9"/>
      <c r="C37" s="9"/>
      <c r="D37" s="9"/>
      <c r="E37" s="9"/>
      <c r="F37" s="9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2" customFormat="1" ht="12.75" customHeight="1">
      <c r="A38" s="9"/>
      <c r="B38" s="111"/>
      <c r="C38" s="111"/>
      <c r="D38" s="112" t="s">
        <v>28</v>
      </c>
      <c r="E38" s="112"/>
      <c r="F38" s="112"/>
      <c r="G38" s="108" t="s">
        <v>30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2" customFormat="1" ht="3.75" customHeight="1">
      <c r="A39" s="9"/>
      <c r="B39" s="9"/>
      <c r="C39" s="9"/>
      <c r="D39" s="9"/>
      <c r="E39" s="9"/>
      <c r="F39" s="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2" customFormat="1" ht="12.75" customHeight="1">
      <c r="A40" s="9"/>
      <c r="B40" s="111"/>
      <c r="C40" s="111"/>
      <c r="D40" s="112" t="s">
        <v>28</v>
      </c>
      <c r="E40" s="112"/>
      <c r="F40" s="112"/>
      <c r="G40" s="108" t="s">
        <v>31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2" customFormat="1" ht="3.75" customHeight="1">
      <c r="A41" s="9"/>
      <c r="B41" s="9"/>
      <c r="C41" s="9"/>
      <c r="D41" s="9"/>
      <c r="E41" s="9"/>
      <c r="F41" s="9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2" customFormat="1" ht="12.75" customHeight="1">
      <c r="A42" s="9"/>
      <c r="B42" s="111"/>
      <c r="C42" s="111"/>
      <c r="D42" s="112" t="s">
        <v>28</v>
      </c>
      <c r="E42" s="112"/>
      <c r="F42" s="112"/>
      <c r="G42" s="108" t="s">
        <v>32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2" customFormat="1" ht="3.75" customHeight="1">
      <c r="A43" s="9"/>
      <c r="B43" s="9"/>
      <c r="C43" s="9"/>
      <c r="D43" s="9"/>
      <c r="E43" s="9"/>
      <c r="F43" s="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2" customFormat="1" ht="12.75" customHeight="1">
      <c r="A44" s="9"/>
      <c r="B44" s="111"/>
      <c r="C44" s="111"/>
      <c r="D44" s="112" t="s">
        <v>28</v>
      </c>
      <c r="E44" s="112"/>
      <c r="F44" s="112"/>
      <c r="G44" s="108" t="s">
        <v>33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="9" customFormat="1" ht="3.75" customHeight="1"/>
    <row r="46" spans="2:135" s="9" customFormat="1" ht="12.75" customHeight="1">
      <c r="B46" s="111"/>
      <c r="C46" s="111"/>
      <c r="D46" s="112" t="s">
        <v>28</v>
      </c>
      <c r="E46" s="112"/>
      <c r="F46" s="112"/>
      <c r="G46" s="108" t="s">
        <v>34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2"/>
      <c r="BL46" s="111"/>
      <c r="BM46" s="111"/>
      <c r="BN46" s="112" t="s">
        <v>28</v>
      </c>
      <c r="BO46" s="112"/>
      <c r="BP46" s="112"/>
      <c r="BQ46" s="108" t="s">
        <v>35</v>
      </c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</row>
    <row r="47" spans="2:68" s="9" customFormat="1" ht="3.75" customHeight="1">
      <c r="B47" s="16"/>
      <c r="C47" s="16"/>
      <c r="D47" s="17"/>
      <c r="E47" s="14"/>
      <c r="F47" s="14"/>
      <c r="BI47" s="12"/>
      <c r="BJ47" s="12"/>
      <c r="BL47" s="16"/>
      <c r="BM47" s="16"/>
      <c r="BN47" s="17"/>
      <c r="BO47" s="14"/>
      <c r="BP47" s="14"/>
    </row>
    <row r="48" spans="1:256" s="18" customFormat="1" ht="11.25">
      <c r="A48" s="9"/>
      <c r="B48" s="105" t="s">
        <v>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9" customFormat="1" ht="11.25">
      <c r="A49" s="9"/>
      <c r="B49" s="108" t="s">
        <v>37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 t="str">
        <f>данные!E16</f>
        <v>17.72, 51.42.1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20" customFormat="1" ht="11.25">
      <c r="A50" s="9"/>
      <c r="B50" s="109" t="s">
        <v>38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="9" customFormat="1" ht="3" customHeight="1"/>
    <row r="52" spans="2:135" s="9" customFormat="1" ht="7.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10" t="s">
        <v>39</v>
      </c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</row>
    <row r="53" spans="61:75" s="9" customFormat="1" ht="6" customHeight="1"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</row>
    <row r="54" spans="61:75" s="9" customFormat="1" ht="3" customHeight="1"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256" s="10" customFormat="1" ht="11.25">
      <c r="A55" s="9"/>
      <c r="B55" s="107" t="s">
        <v>40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0" customFormat="1" ht="11.25">
      <c r="A56" s="9"/>
      <c r="B56" s="107" t="s">
        <v>41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2" customFormat="1" ht="15.75" customHeight="1">
      <c r="A57" s="9"/>
      <c r="B57" s="108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="9" customFormat="1" ht="3" customHeight="1"/>
    <row r="59" spans="2:135" s="9" customFormat="1" ht="12.75" customHeight="1">
      <c r="B59" s="150" t="str">
        <f>IF(B20=0,"",B20)</f>
        <v>О</v>
      </c>
      <c r="C59" s="150"/>
      <c r="D59" s="151"/>
      <c r="E59" s="150" t="str">
        <f>IF(E20=0,"",E20)</f>
        <v>О</v>
      </c>
      <c r="F59" s="150"/>
      <c r="G59" s="151"/>
      <c r="H59" s="150" t="str">
        <f>IF(H20=0,"",H20)</f>
        <v>О</v>
      </c>
      <c r="I59" s="150"/>
      <c r="J59" s="151"/>
      <c r="K59" s="150" t="str">
        <f>IF(K20=0,"",K20)</f>
        <v> </v>
      </c>
      <c r="L59" s="150"/>
      <c r="M59" s="151"/>
      <c r="N59" s="150" t="str">
        <f>IF(N20=0,"",N20)</f>
        <v>"</v>
      </c>
      <c r="O59" s="150"/>
      <c r="P59" s="151"/>
      <c r="Q59" s="150" t="str">
        <f>IF(Q20=0,"",Q20)</f>
        <v>Р</v>
      </c>
      <c r="R59" s="150"/>
      <c r="S59" s="151"/>
      <c r="T59" s="150" t="str">
        <f>IF(T20=0,"",T20)</f>
        <v>о</v>
      </c>
      <c r="U59" s="150"/>
      <c r="V59" s="151"/>
      <c r="W59" s="150" t="str">
        <f>IF(W20=0,"",W20)</f>
        <v>г</v>
      </c>
      <c r="X59" s="150"/>
      <c r="Y59" s="151"/>
      <c r="Z59" s="150" t="str">
        <f>IF(Z20=0,"",Z20)</f>
        <v>а</v>
      </c>
      <c r="AA59" s="150"/>
      <c r="AB59" s="151"/>
      <c r="AC59" s="150" t="str">
        <f>IF(AC20=0,"",AC20)</f>
        <v> </v>
      </c>
      <c r="AD59" s="150"/>
      <c r="AF59" s="150" t="str">
        <f>IF(AF20=0,"",AF20)</f>
        <v>и</v>
      </c>
      <c r="AG59" s="150"/>
      <c r="AI59" s="150" t="str">
        <f>IF(AI20=0,"",AI20)</f>
        <v> </v>
      </c>
      <c r="AJ59" s="150"/>
      <c r="AL59" s="150" t="str">
        <f>IF(AL20=0,"",AL20)</f>
        <v>к</v>
      </c>
      <c r="AM59" s="150"/>
      <c r="AO59" s="150" t="str">
        <f>IF(AO20=0,"",AO20)</f>
        <v>о</v>
      </c>
      <c r="AP59" s="150"/>
      <c r="AR59" s="150" t="str">
        <f>IF(AR20=0,"",AR20)</f>
        <v>п</v>
      </c>
      <c r="AS59" s="150"/>
      <c r="AU59" s="150" t="str">
        <f>IF(AU20=0,"",AU20)</f>
        <v>ы</v>
      </c>
      <c r="AV59" s="150"/>
      <c r="AX59" s="150" t="str">
        <f>IF(AX20=0,"",AX20)</f>
        <v>т</v>
      </c>
      <c r="AY59" s="150"/>
      <c r="BA59" s="150" t="str">
        <f>IF(BA20=0,"",BA20)</f>
        <v>а</v>
      </c>
      <c r="BB59" s="150"/>
      <c r="BD59" s="150" t="str">
        <f>IF(BD20=0,"",BD20)</f>
        <v>"</v>
      </c>
      <c r="BE59" s="150"/>
      <c r="BG59" s="150">
        <f>IF(BG20=0,"",BG20)</f>
      </c>
      <c r="BH59" s="150"/>
      <c r="BJ59" s="150">
        <f>IF(BJ20=0,"",BJ20)</f>
      </c>
      <c r="BK59" s="150"/>
      <c r="BM59" s="150">
        <f>IF(BM20=0,"",BM20)</f>
      </c>
      <c r="BN59" s="150"/>
      <c r="BP59" s="150">
        <f>IF(BP20=0,"",BP20)</f>
      </c>
      <c r="BQ59" s="150"/>
      <c r="BS59" s="150">
        <f>IF(BS20=0,"",BS20)</f>
      </c>
      <c r="BT59" s="150"/>
      <c r="BV59" s="150">
        <f>IF(BV20=0,"",BV20)</f>
      </c>
      <c r="BW59" s="150"/>
      <c r="BY59" s="150">
        <f>IF(BY20=0,"",BY20)</f>
      </c>
      <c r="BZ59" s="150"/>
      <c r="CB59" s="150">
        <f>IF(CB20=0,"",CB20)</f>
      </c>
      <c r="CC59" s="150"/>
      <c r="CE59" s="150">
        <f>IF(CE20=0,"",CE20)</f>
      </c>
      <c r="CF59" s="150"/>
      <c r="CH59" s="150">
        <f>IF(CH20=0,"",CH20)</f>
      </c>
      <c r="CI59" s="150"/>
      <c r="CK59" s="150">
        <f>IF(CK20=0,"",CK20)</f>
      </c>
      <c r="CL59" s="150"/>
      <c r="CN59" s="150">
        <f>IF(CN20=0,"",CN20)</f>
      </c>
      <c r="CO59" s="150"/>
      <c r="CQ59" s="150">
        <f>IF(CQ20=0,"",CQ20)</f>
      </c>
      <c r="CR59" s="150"/>
      <c r="CT59" s="150">
        <f>IF(CT20=0,"",CT20)</f>
      </c>
      <c r="CU59" s="150"/>
      <c r="CW59" s="150">
        <f>IF(CW20=0,"",CW20)</f>
      </c>
      <c r="CX59" s="150"/>
      <c r="CZ59" s="150">
        <f>IF(CZ20=0,"",CZ20)</f>
      </c>
      <c r="DA59" s="150"/>
      <c r="DC59" s="150">
        <f>IF(DC20=0,"",DC20)</f>
      </c>
      <c r="DD59" s="150"/>
      <c r="DF59" s="150">
        <f>IF(DF20=0,"",DF20)</f>
      </c>
      <c r="DG59" s="150"/>
      <c r="DI59" s="150">
        <f>IF(DI20=0,"",DI20)</f>
      </c>
      <c r="DJ59" s="150"/>
      <c r="DL59" s="150">
        <f>IF(DL20=0,"",DL20)</f>
      </c>
      <c r="DM59" s="150"/>
      <c r="DO59" s="150">
        <f>IF(DO20=0,"",DO20)</f>
      </c>
      <c r="DP59" s="150"/>
      <c r="DR59" s="150">
        <f>IF(DR20=0,"",DR20)</f>
      </c>
      <c r="DS59" s="150"/>
      <c r="DU59" s="150">
        <f>IF(DU20=0,"",DU20)</f>
      </c>
      <c r="DV59" s="150"/>
      <c r="DX59" s="150">
        <f>IF(DX20=0,"",DX20)</f>
      </c>
      <c r="DY59" s="150"/>
      <c r="EA59" s="150">
        <f>IF(EA20=0,"",EA20)</f>
      </c>
      <c r="EB59" s="150"/>
      <c r="ED59" s="150">
        <f>IF(ED20=0,"",ED20)</f>
      </c>
      <c r="EE59" s="150"/>
    </row>
    <row r="60" s="9" customFormat="1" ht="3.75" customHeight="1"/>
    <row r="61" spans="2:135" s="9" customFormat="1" ht="12.75" customHeight="1">
      <c r="B61" s="150">
        <f>IF(B22=0,"",B22)</f>
      </c>
      <c r="C61" s="150"/>
      <c r="D61" s="151"/>
      <c r="E61" s="150">
        <f>IF(E22=0,"",E22)</f>
      </c>
      <c r="F61" s="150"/>
      <c r="G61" s="151"/>
      <c r="H61" s="150">
        <f>IF(H22=0,"",H22)</f>
      </c>
      <c r="I61" s="150"/>
      <c r="J61" s="151"/>
      <c r="K61" s="150">
        <f>IF(K22=0,"",K22)</f>
      </c>
      <c r="L61" s="150"/>
      <c r="M61" s="151"/>
      <c r="N61" s="150">
        <f>IF(N22=0,"",N22)</f>
      </c>
      <c r="O61" s="150"/>
      <c r="P61" s="151"/>
      <c r="Q61" s="150">
        <f>IF(Q22=0,"",Q22)</f>
      </c>
      <c r="R61" s="150"/>
      <c r="S61" s="151"/>
      <c r="T61" s="150">
        <f>IF(T22=0,"",T22)</f>
      </c>
      <c r="U61" s="150"/>
      <c r="V61" s="151"/>
      <c r="W61" s="150">
        <f>IF(W22=0,"",W22)</f>
      </c>
      <c r="X61" s="150"/>
      <c r="Y61" s="151"/>
      <c r="Z61" s="150">
        <f>IF(Z22=0,"",Z22)</f>
      </c>
      <c r="AA61" s="150"/>
      <c r="AB61" s="151"/>
      <c r="AC61" s="150">
        <f>IF(AC22=0,"",AC22)</f>
      </c>
      <c r="AD61" s="150"/>
      <c r="AF61" s="150">
        <f>IF(AF22=0,"",AF22)</f>
      </c>
      <c r="AG61" s="150"/>
      <c r="AI61" s="150">
        <f>IF(AI22=0,"",AI22)</f>
      </c>
      <c r="AJ61" s="150"/>
      <c r="AL61" s="150">
        <f>IF(AL22=0,"",AL22)</f>
      </c>
      <c r="AM61" s="150"/>
      <c r="AO61" s="150">
        <f>IF(AO22=0,"",AO22)</f>
      </c>
      <c r="AP61" s="150"/>
      <c r="AR61" s="150">
        <f>IF(AR22=0,"",AR22)</f>
      </c>
      <c r="AS61" s="150"/>
      <c r="AU61" s="150">
        <f>IF(AU22=0,"",AU22)</f>
      </c>
      <c r="AV61" s="150"/>
      <c r="AX61" s="150">
        <f>IF(AX22=0,"",AX22)</f>
      </c>
      <c r="AY61" s="150"/>
      <c r="BA61" s="150">
        <f>IF(BA22=0,"",BA22)</f>
      </c>
      <c r="BB61" s="150"/>
      <c r="BD61" s="150">
        <f>IF(BD22=0,"",BD22)</f>
      </c>
      <c r="BE61" s="150"/>
      <c r="BG61" s="150">
        <f>IF(BG22=0,"",BG22)</f>
      </c>
      <c r="BH61" s="150"/>
      <c r="BJ61" s="150">
        <f>IF(BJ22=0,"",BJ22)</f>
      </c>
      <c r="BK61" s="150"/>
      <c r="BM61" s="150">
        <f>IF(BM22=0,"",BM22)</f>
      </c>
      <c r="BN61" s="150"/>
      <c r="BP61" s="150">
        <f>IF(BP22=0,"",BP22)</f>
      </c>
      <c r="BQ61" s="150"/>
      <c r="BS61" s="150">
        <f>IF(BS22=0,"",BS22)</f>
      </c>
      <c r="BT61" s="150"/>
      <c r="BV61" s="150">
        <f>IF(BV22=0,"",BV22)</f>
      </c>
      <c r="BW61" s="150"/>
      <c r="BY61" s="150">
        <f>IF(BY22=0,"",BY22)</f>
      </c>
      <c r="BZ61" s="150"/>
      <c r="CB61" s="150">
        <f>IF(CB22=0,"",CB22)</f>
      </c>
      <c r="CC61" s="150"/>
      <c r="CE61" s="150">
        <f>IF(CE22=0,"",CE22)</f>
      </c>
      <c r="CF61" s="150"/>
      <c r="CH61" s="150">
        <f>IF(CH22=0,"",CH22)</f>
      </c>
      <c r="CI61" s="150"/>
      <c r="CK61" s="150">
        <f>IF(CK22=0,"",CK22)</f>
      </c>
      <c r="CL61" s="150"/>
      <c r="CN61" s="150">
        <f>IF(CN22=0,"",CN22)</f>
      </c>
      <c r="CO61" s="150"/>
      <c r="CQ61" s="150">
        <f>IF(CQ22=0,"",CQ22)</f>
      </c>
      <c r="CR61" s="150"/>
      <c r="CT61" s="150">
        <f>IF(CT22=0,"",CT22)</f>
      </c>
      <c r="CU61" s="150"/>
      <c r="CW61" s="150">
        <f>IF(CW22=0,"",CW22)</f>
      </c>
      <c r="CX61" s="150"/>
      <c r="CZ61" s="150">
        <f>IF(CZ22=0,"",CZ22)</f>
      </c>
      <c r="DA61" s="150"/>
      <c r="DC61" s="150">
        <f>IF(DC22=0,"",DC22)</f>
      </c>
      <c r="DD61" s="150"/>
      <c r="DF61" s="150">
        <f>IF(DF22=0,"",DF22)</f>
      </c>
      <c r="DG61" s="150"/>
      <c r="DI61" s="150">
        <f>IF(DI22=0,"",DI22)</f>
      </c>
      <c r="DJ61" s="150"/>
      <c r="DL61" s="150">
        <f>IF(DL22=0,"",DL22)</f>
      </c>
      <c r="DM61" s="150"/>
      <c r="DO61" s="150">
        <f>IF(DO22=0,"",DO22)</f>
      </c>
      <c r="DP61" s="150"/>
      <c r="DR61" s="150">
        <f>IF(DR22=0,"",DR22)</f>
      </c>
      <c r="DS61" s="150"/>
      <c r="DU61" s="150">
        <f>IF(DU22=0,"",DU22)</f>
      </c>
      <c r="DV61" s="150"/>
      <c r="DX61" s="150">
        <f>IF(DX22=0,"",DX22)</f>
      </c>
      <c r="DY61" s="150"/>
      <c r="EA61" s="150">
        <f>IF(EA22=0,"",EA22)</f>
      </c>
      <c r="EB61" s="150"/>
      <c r="ED61" s="150">
        <f>IF(ED22=0,"",ED22)</f>
      </c>
      <c r="EE61" s="150"/>
    </row>
    <row r="62" spans="1:256" s="11" customFormat="1" ht="11.25">
      <c r="A62" s="9"/>
      <c r="B62" s="104" t="s">
        <v>14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3" customFormat="1" ht="11.25">
      <c r="A63" s="9"/>
      <c r="B63" s="106" t="s">
        <v>43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2" customFormat="1" ht="3" customHeight="1">
      <c r="A64" s="9"/>
      <c r="B64" s="24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135" s="9" customFormat="1" ht="12.75" customHeight="1">
      <c r="B65" s="111" t="str">
        <f>LEFT(TEXT(данные!E5,""),1)</f>
        <v>У</v>
      </c>
      <c r="C65" s="111"/>
      <c r="E65" s="111" t="str">
        <f>MID(TEXT(данные!E5,""),2,1)</f>
        <v>п</v>
      </c>
      <c r="F65" s="111"/>
      <c r="H65" s="111" t="str">
        <f>MID(TEXT(данные!E5,""),3,1)</f>
        <v>р</v>
      </c>
      <c r="I65" s="111"/>
      <c r="K65" s="111" t="str">
        <f>MID(TEXT(данные!E5,""),4,1)</f>
        <v>а</v>
      </c>
      <c r="L65" s="111"/>
      <c r="N65" s="111" t="str">
        <f>MID(TEXT(данные!E5,""),5,1)</f>
        <v>в</v>
      </c>
      <c r="O65" s="111"/>
      <c r="Q65" s="111" t="str">
        <f>MID(TEXT(данные!E5,""),6,1)</f>
        <v>л</v>
      </c>
      <c r="R65" s="111"/>
      <c r="T65" s="111" t="str">
        <f>MID(TEXT(данные!E5,""),7,1)</f>
        <v>е</v>
      </c>
      <c r="U65" s="111"/>
      <c r="W65" s="111" t="str">
        <f>MID(TEXT(данные!E5,""),8,1)</f>
        <v>н</v>
      </c>
      <c r="X65" s="111"/>
      <c r="Z65" s="111" t="str">
        <f>MID(TEXT(данные!E5,""),9,1)</f>
        <v>и</v>
      </c>
      <c r="AA65" s="111"/>
      <c r="AC65" s="111" t="str">
        <f>MID(TEXT(данные!E5,""),10,1)</f>
        <v>е</v>
      </c>
      <c r="AD65" s="111"/>
      <c r="AF65" s="111" t="str">
        <f>MID(TEXT(данные!E5,""),11,1)</f>
        <v> </v>
      </c>
      <c r="AG65" s="111"/>
      <c r="AI65" s="111" t="str">
        <f>MID(TEXT(данные!E5,""),12,1)</f>
        <v>Ф</v>
      </c>
      <c r="AJ65" s="111"/>
      <c r="AL65" s="111" t="str">
        <f>MID(TEXT(данные!E5,""),13,1)</f>
        <v>М</v>
      </c>
      <c r="AM65" s="111"/>
      <c r="AO65" s="111" t="str">
        <f>MID(TEXT(данные!E5,""),14,1)</f>
        <v>С</v>
      </c>
      <c r="AP65" s="111"/>
      <c r="AR65" s="111" t="str">
        <f>MID(TEXT(данные!E5,""),15,1)</f>
        <v> </v>
      </c>
      <c r="AS65" s="111"/>
      <c r="AU65" s="111" t="str">
        <f>MID(TEXT(данные!E5,""),16,1)</f>
        <v>п</v>
      </c>
      <c r="AV65" s="111"/>
      <c r="AX65" s="111" t="str">
        <f>MID(TEXT(данные!E5,""),17,1)</f>
        <v>о</v>
      </c>
      <c r="AY65" s="111"/>
      <c r="BA65" s="111" t="str">
        <f>MID(TEXT(данные!E5,""),18,1)</f>
        <v> </v>
      </c>
      <c r="BB65" s="111"/>
      <c r="BD65" s="111" t="str">
        <f>MID(TEXT(данные!E5,""),19,1)</f>
        <v>К</v>
      </c>
      <c r="BE65" s="111"/>
      <c r="BG65" s="111" t="str">
        <f>MID(TEXT(данные!E5,""),20,1)</f>
        <v>а</v>
      </c>
      <c r="BH65" s="111"/>
      <c r="BJ65" s="111" t="str">
        <f>MID(TEXT(данные!E5,""),21,1)</f>
        <v>л</v>
      </c>
      <c r="BK65" s="111"/>
      <c r="BM65" s="111" t="str">
        <f>MID(TEXT(данные!E5,""),22,1)</f>
        <v>у</v>
      </c>
      <c r="BN65" s="111"/>
      <c r="BP65" s="111" t="str">
        <f>MID(TEXT(данные!E5,""),23,1)</f>
        <v>ж</v>
      </c>
      <c r="BQ65" s="111"/>
      <c r="BS65" s="111" t="str">
        <f>MID(TEXT(данные!E5,""),24,1)</f>
        <v>с</v>
      </c>
      <c r="BT65" s="111"/>
      <c r="BV65" s="111" t="str">
        <f>MID(TEXT(данные!E5,""),25,1)</f>
        <v>к</v>
      </c>
      <c r="BW65" s="111"/>
      <c r="BY65" s="111" t="str">
        <f>MID(TEXT(данные!E5,""),26,1)</f>
        <v>о</v>
      </c>
      <c r="BZ65" s="111"/>
      <c r="CB65" s="111" t="str">
        <f>MID(TEXT(данные!E5,""),27,1)</f>
        <v>й</v>
      </c>
      <c r="CC65" s="111"/>
      <c r="CE65" s="111" t="str">
        <f>MID(TEXT(данные!E5,""),28,1)</f>
        <v> </v>
      </c>
      <c r="CF65" s="111"/>
      <c r="CH65" s="111" t="str">
        <f>MID(TEXT(данные!E5,""),29,1)</f>
        <v>о</v>
      </c>
      <c r="CI65" s="111"/>
      <c r="CK65" s="111" t="str">
        <f>MID(TEXT(данные!E5,""),30,1)</f>
        <v>б</v>
      </c>
      <c r="CL65" s="111"/>
      <c r="CN65" s="111" t="str">
        <f>MID(TEXT(данные!E5,""),31,1)</f>
        <v>л</v>
      </c>
      <c r="CO65" s="111"/>
      <c r="CQ65" s="111" t="str">
        <f>MID(TEXT(данные!E5,""),32,1)</f>
        <v>а</v>
      </c>
      <c r="CR65" s="111"/>
      <c r="CT65" s="111" t="str">
        <f>MID(TEXT(данные!E5,""),33,1)</f>
        <v>с</v>
      </c>
      <c r="CU65" s="111"/>
      <c r="CW65" s="111" t="str">
        <f>MID(TEXT(данные!E5,""),34,1)</f>
        <v>т</v>
      </c>
      <c r="CX65" s="111"/>
      <c r="CZ65" s="111" t="str">
        <f>MID(TEXT(данные!E5,""),35,1)</f>
        <v>и</v>
      </c>
      <c r="DA65" s="111"/>
      <c r="DC65" s="111" t="str">
        <f>MID(TEXT(данные!E5,""),36,1)</f>
        <v> </v>
      </c>
      <c r="DD65" s="111"/>
      <c r="DF65" s="111">
        <f>MID(TEXT(данные!E5,""),37,1)</f>
      </c>
      <c r="DG65" s="111"/>
      <c r="DI65" s="111">
        <f>MID(TEXT(данные!E5,""),38,1)</f>
      </c>
      <c r="DJ65" s="111"/>
      <c r="DL65" s="111">
        <f>MID(TEXT(данные!E5,""),39,1)</f>
      </c>
      <c r="DM65" s="111"/>
      <c r="DO65" s="111">
        <f>MID(TEXT(данные!E5,""),40,1)</f>
      </c>
      <c r="DP65" s="111"/>
      <c r="DR65" s="111">
        <f>MID(TEXT(данные!E5,""),41,1)</f>
      </c>
      <c r="DS65" s="111"/>
      <c r="DU65" s="111">
        <f>MID(TEXT(данные!E5,""),42,1)</f>
      </c>
      <c r="DV65" s="111"/>
      <c r="DX65" s="111">
        <f>MID(TEXT(данные!E5,""),43,1)</f>
      </c>
      <c r="DY65" s="111"/>
      <c r="EA65" s="111">
        <f>MID(TEXT(данные!E5,""),44,1)</f>
      </c>
      <c r="EB65" s="111"/>
      <c r="ED65" s="111">
        <f>MID(TEXT(данные!E5,""),45,1)</f>
      </c>
      <c r="EE65" s="111"/>
    </row>
    <row r="66" spans="1:256" s="13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135" s="9" customFormat="1" ht="12.75" customHeight="1">
      <c r="B67" s="111">
        <f>MID(TEXT(данные!E5,""),46,1)</f>
      </c>
      <c r="C67" s="111"/>
      <c r="E67" s="111">
        <f>MID(TEXT(данные!E5,""),47,1)</f>
      </c>
      <c r="F67" s="111"/>
      <c r="H67" s="111">
        <f>MID(TEXT(данные!E5,""),48,1)</f>
      </c>
      <c r="I67" s="111"/>
      <c r="K67" s="111">
        <f>MID(TEXT(данные!E5,""),49,1)</f>
      </c>
      <c r="L67" s="111"/>
      <c r="N67" s="111">
        <f>MID(TEXT(данные!E5,""),50,1)</f>
      </c>
      <c r="O67" s="111"/>
      <c r="Q67" s="111">
        <f>MID(TEXT(данные!E5,""),51,1)</f>
      </c>
      <c r="R67" s="111"/>
      <c r="T67" s="111">
        <f>MID(TEXT(данные!E5,""),52,1)</f>
      </c>
      <c r="U67" s="111"/>
      <c r="W67" s="111">
        <f>MID(TEXT(данные!E5,""),53,1)</f>
      </c>
      <c r="X67" s="111"/>
      <c r="Z67" s="111">
        <f>MID(TEXT(данные!E5,""),54,1)</f>
      </c>
      <c r="AA67" s="111"/>
      <c r="AC67" s="111">
        <f>MID(TEXT(данные!E5,""),55,1)</f>
      </c>
      <c r="AD67" s="111"/>
      <c r="AF67" s="111">
        <f>MID(TEXT(данные!E5,""),56,1)</f>
      </c>
      <c r="AG67" s="111"/>
      <c r="AI67" s="111">
        <f>MID(TEXT(данные!E5,""),57,1)</f>
      </c>
      <c r="AJ67" s="111"/>
      <c r="AL67" s="111">
        <f>MID(TEXT(данные!E5,""),58,1)</f>
      </c>
      <c r="AM67" s="111"/>
      <c r="AO67" s="111">
        <f>MID(TEXT(данные!E5,""),59,1)</f>
      </c>
      <c r="AP67" s="111"/>
      <c r="AR67" s="111">
        <f>MID(TEXT(данные!E5,""),60,1)</f>
      </c>
      <c r="AS67" s="111"/>
      <c r="AU67" s="111">
        <f>MID(TEXT(данные!E5,""),61,1)</f>
      </c>
      <c r="AV67" s="111"/>
      <c r="AX67" s="111">
        <f>MID(TEXT(данные!E5,""),62,1)</f>
      </c>
      <c r="AY67" s="111"/>
      <c r="BA67" s="111">
        <f>MID(TEXT(данные!E5,""),63,1)</f>
      </c>
      <c r="BB67" s="111"/>
      <c r="BD67" s="111">
        <f>MID(TEXT(данные!E5,""),64,1)</f>
      </c>
      <c r="BE67" s="111"/>
      <c r="BG67" s="111">
        <f>MID(TEXT(данные!E5,""),65,1)</f>
      </c>
      <c r="BH67" s="111"/>
      <c r="BJ67" s="111">
        <f>MID(TEXT(данные!E5,""),66,1)</f>
      </c>
      <c r="BK67" s="111"/>
      <c r="BM67" s="111">
        <f>MID(TEXT(данные!E5,""),67,1)</f>
      </c>
      <c r="BN67" s="111"/>
      <c r="BP67" s="111">
        <f>MID(TEXT(данные!E5,""),68,1)</f>
      </c>
      <c r="BQ67" s="111"/>
      <c r="BS67" s="111">
        <f>MID(TEXT(данные!E5,""),69,1)</f>
      </c>
      <c r="BT67" s="111"/>
      <c r="BV67" s="111">
        <f>MID(TEXT(данные!E5,""),70,1)</f>
      </c>
      <c r="BW67" s="111"/>
      <c r="BY67" s="111">
        <f>MID(TEXT(данные!E5,""),71,1)</f>
      </c>
      <c r="BZ67" s="111"/>
      <c r="CB67" s="111">
        <f>MID(TEXT(данные!E5,""),72,1)</f>
      </c>
      <c r="CC67" s="111"/>
      <c r="CE67" s="111">
        <f>MID(TEXT(данные!E5,""),73,1)</f>
      </c>
      <c r="CF67" s="111"/>
      <c r="CH67" s="111">
        <f>MID(TEXT(данные!E5,""),74,1)</f>
      </c>
      <c r="CI67" s="111"/>
      <c r="CK67" s="111">
        <f>MID(TEXT(данные!E5,""),75,1)</f>
      </c>
      <c r="CL67" s="111"/>
      <c r="CN67" s="111">
        <f>MID(TEXT(данные!E5,""),76,1)</f>
      </c>
      <c r="CO67" s="111"/>
      <c r="CQ67" s="111">
        <f>MID(TEXT(данные!E5,""),77,1)</f>
      </c>
      <c r="CR67" s="111"/>
      <c r="CT67" s="111">
        <f>MID(TEXT(данные!E5,""),78,1)</f>
      </c>
      <c r="CU67" s="111"/>
      <c r="CW67" s="111">
        <f>MID(TEXT(данные!E5,""),79,1)</f>
      </c>
      <c r="CX67" s="111"/>
      <c r="CZ67" s="111">
        <f>MID(TEXT(данные!E5,""),80,1)</f>
      </c>
      <c r="DA67" s="111"/>
      <c r="DC67" s="111">
        <f>MID(TEXT(данные!E5,""),81,1)</f>
      </c>
      <c r="DD67" s="111"/>
      <c r="DF67" s="111">
        <f>MID(TEXT(данные!E5,""),82,1)</f>
      </c>
      <c r="DG67" s="111"/>
      <c r="DI67" s="111">
        <f>MID(TEXT(данные!E5,""),83,1)</f>
      </c>
      <c r="DJ67" s="111"/>
      <c r="DL67" s="111">
        <f>MID(TEXT(данные!E5,""),84,1)</f>
      </c>
      <c r="DM67" s="111"/>
      <c r="DO67" s="111">
        <f>MID(TEXT(данные!E5,""),85,1)</f>
      </c>
      <c r="DP67" s="111"/>
      <c r="DR67" s="111">
        <f>MID(TEXT(данные!E5,""),86,1)</f>
      </c>
      <c r="DS67" s="111"/>
      <c r="DU67" s="111">
        <f>MID(TEXT(данные!E5,""),87,1)</f>
      </c>
      <c r="DV67" s="111"/>
      <c r="DX67" s="111">
        <f>MID(TEXT(данные!E5,""),88,1)</f>
      </c>
      <c r="DY67" s="111"/>
      <c r="EA67" s="111">
        <f>MID(TEXT(данные!E5,""),89,1)</f>
      </c>
      <c r="EB67" s="111"/>
      <c r="ED67" s="111">
        <f>MID(TEXT(данные!E5,""),90,1)</f>
      </c>
      <c r="EE67" s="111"/>
    </row>
    <row r="68" spans="1:256" s="11" customFormat="1" ht="11.25">
      <c r="A68" s="9"/>
      <c r="B68" s="104" t="s">
        <v>11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1" customFormat="1" ht="11.25">
      <c r="A69" s="9"/>
      <c r="B69" s="104" t="s">
        <v>12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8" customFormat="1" ht="11.25">
      <c r="A70" s="9"/>
      <c r="B70" s="105" t="s">
        <v>44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135" s="9" customFormat="1" ht="3" customHeight="1">
      <c r="B71" s="18"/>
      <c r="C71" s="16"/>
      <c r="E71" s="16"/>
      <c r="F71" s="16"/>
      <c r="H71" s="16"/>
      <c r="I71" s="16"/>
      <c r="K71" s="16"/>
      <c r="L71" s="16"/>
      <c r="N71" s="16"/>
      <c r="O71" s="16"/>
      <c r="Q71" s="16"/>
      <c r="R71" s="16"/>
      <c r="T71" s="16"/>
      <c r="U71" s="16"/>
      <c r="W71" s="16"/>
      <c r="X71" s="16"/>
      <c r="Z71" s="16"/>
      <c r="AA71" s="16"/>
      <c r="AC71" s="16"/>
      <c r="AD71" s="16"/>
      <c r="AF71" s="16"/>
      <c r="AG71" s="16"/>
      <c r="AI71" s="16"/>
      <c r="AJ71" s="16"/>
      <c r="AL71" s="16"/>
      <c r="AM71" s="16"/>
      <c r="AO71" s="16"/>
      <c r="AP71" s="16"/>
      <c r="AR71" s="16"/>
      <c r="AS71" s="16"/>
      <c r="AU71" s="16"/>
      <c r="AV71" s="16"/>
      <c r="AX71" s="16"/>
      <c r="AY71" s="16"/>
      <c r="BA71" s="16"/>
      <c r="BB71" s="16"/>
      <c r="BD71" s="16"/>
      <c r="BE71" s="16"/>
      <c r="BG71" s="16"/>
      <c r="BH71" s="16"/>
      <c r="BJ71" s="16"/>
      <c r="BK71" s="16"/>
      <c r="BM71" s="16"/>
      <c r="BN71" s="16"/>
      <c r="BP71" s="16"/>
      <c r="BQ71" s="16"/>
      <c r="BS71" s="16"/>
      <c r="BT71" s="16"/>
      <c r="BV71" s="16"/>
      <c r="BW71" s="16"/>
      <c r="BY71" s="16"/>
      <c r="BZ71" s="16"/>
      <c r="CB71" s="16"/>
      <c r="CC71" s="16"/>
      <c r="CE71" s="16"/>
      <c r="CF71" s="16"/>
      <c r="CH71" s="16"/>
      <c r="CI71" s="16"/>
      <c r="CK71" s="16"/>
      <c r="CL71" s="16"/>
      <c r="CN71" s="16"/>
      <c r="CO71" s="16"/>
      <c r="CQ71" s="16"/>
      <c r="CR71" s="16"/>
      <c r="CT71" s="16"/>
      <c r="CU71" s="16"/>
      <c r="CW71" s="16"/>
      <c r="CX71" s="16"/>
      <c r="CZ71" s="16"/>
      <c r="DA71" s="16"/>
      <c r="DC71" s="16"/>
      <c r="DD71" s="16"/>
      <c r="DF71" s="16"/>
      <c r="DG71" s="16"/>
      <c r="DI71" s="16"/>
      <c r="DJ71" s="16"/>
      <c r="DL71" s="16"/>
      <c r="DM71" s="16"/>
      <c r="DO71" s="16"/>
      <c r="DP71" s="16"/>
      <c r="DR71" s="16"/>
      <c r="DS71" s="16"/>
      <c r="DU71" s="16"/>
      <c r="DV71" s="16"/>
      <c r="DX71" s="16"/>
      <c r="DY71" s="16"/>
      <c r="EA71" s="16"/>
      <c r="EB71" s="16"/>
      <c r="ED71" s="16"/>
      <c r="EE71" s="16"/>
    </row>
    <row r="72" spans="2:135" s="9" customFormat="1" ht="12.75" customHeight="1">
      <c r="B72" s="9" t="s">
        <v>45</v>
      </c>
      <c r="N72" s="111" t="str">
        <f>LEFT(TEXT(данные!E19,""),1)</f>
        <v>Ж</v>
      </c>
      <c r="O72" s="111"/>
      <c r="Q72" s="111" t="str">
        <f>MID(TEXT(данные!E19,""),2,1)</f>
        <v>ы</v>
      </c>
      <c r="R72" s="111"/>
      <c r="T72" s="111" t="str">
        <f>MID(TEXT(данные!E19,""),3,1)</f>
        <v>к</v>
      </c>
      <c r="U72" s="111"/>
      <c r="W72" s="111" t="str">
        <f>MID(TEXT(данные!E19,""),4,1)</f>
        <v>ы</v>
      </c>
      <c r="X72" s="111"/>
      <c r="Z72" s="111" t="str">
        <f>MID(TEXT(данные!E19,""),5,1)</f>
        <v>к</v>
      </c>
      <c r="AA72" s="111"/>
      <c r="AC72" s="111" t="str">
        <f>MID(TEXT(данные!E19,""),6,1)</f>
        <v>б</v>
      </c>
      <c r="AD72" s="111"/>
      <c r="AF72" s="111" t="str">
        <f>MID(TEXT(данные!E19,""),7,1)</f>
        <v>е</v>
      </c>
      <c r="AG72" s="111"/>
      <c r="AI72" s="111" t="str">
        <f>MID(TEXT(данные!E19,""),8,1)</f>
        <v>к</v>
      </c>
      <c r="AJ72" s="111"/>
      <c r="AL72" s="111">
        <f>MID(TEXT(данные!E19,""),9,1)</f>
      </c>
      <c r="AM72" s="111"/>
      <c r="AO72" s="111">
        <f>MID(TEXT(данные!E19,""),10,1)</f>
      </c>
      <c r="AP72" s="111"/>
      <c r="AR72" s="111">
        <f>MID(TEXT(данные!E19,""),11,1)</f>
      </c>
      <c r="AS72" s="111"/>
      <c r="AU72" s="111">
        <f>MID(TEXT(данные!E19,""),12,1)</f>
      </c>
      <c r="AV72" s="111"/>
      <c r="AX72" s="111">
        <f>MID(TEXT(данные!E19,""),13,1)</f>
      </c>
      <c r="AY72" s="111"/>
      <c r="BA72" s="111">
        <f>MID(TEXT(данные!E19,""),14,1)</f>
      </c>
      <c r="BB72" s="111"/>
      <c r="BD72" s="111">
        <f>MID(TEXT(данные!E19,""),15,1)</f>
      </c>
      <c r="BE72" s="111"/>
      <c r="BG72" s="111">
        <f>MID(TEXT(данные!E19,""),16,1)</f>
      </c>
      <c r="BH72" s="111"/>
      <c r="BJ72" s="111">
        <f>MID(TEXT(данные!E19,""),17,1)</f>
      </c>
      <c r="BK72" s="111"/>
      <c r="BM72" s="111">
        <f>MID(TEXT(данные!E19,""),18,1)</f>
      </c>
      <c r="BN72" s="111"/>
      <c r="BP72" s="111">
        <f>MID(TEXT(данные!E19,""),19,1)</f>
      </c>
      <c r="BQ72" s="111"/>
      <c r="BS72" s="111">
        <f>MID(TEXT(данные!E19,""),20,1)</f>
      </c>
      <c r="BT72" s="111"/>
      <c r="BV72" s="111">
        <f>MID(TEXT(данные!E19,""),21,1)</f>
      </c>
      <c r="BW72" s="111"/>
      <c r="BY72" s="111">
        <f>MID(TEXT(данные!E19,""),22,1)</f>
      </c>
      <c r="BZ72" s="111"/>
      <c r="CB72" s="111">
        <f>MID(TEXT(данные!E19,""),23,1)</f>
      </c>
      <c r="CC72" s="111"/>
      <c r="CE72" s="111">
        <f>MID(TEXT(данные!E19,""),24,1)</f>
      </c>
      <c r="CF72" s="111"/>
      <c r="CH72" s="111">
        <f>MID(TEXT(данные!E19,""),25,1)</f>
      </c>
      <c r="CI72" s="111"/>
      <c r="CK72" s="111">
        <f>MID(TEXT(данные!E19,""),26,1)</f>
      </c>
      <c r="CL72" s="111"/>
      <c r="CN72" s="111">
        <f>MID(TEXT(данные!E19,""),27,1)</f>
      </c>
      <c r="CO72" s="111"/>
      <c r="CQ72" s="111">
        <f>MID(TEXT(данные!E19,""),28,1)</f>
      </c>
      <c r="CR72" s="111"/>
      <c r="CT72" s="111">
        <f>MID(TEXT(данные!E19,""),29,1)</f>
      </c>
      <c r="CU72" s="111"/>
      <c r="CW72" s="111">
        <f>MID(TEXT(данные!E19,""),30,1)</f>
      </c>
      <c r="CX72" s="111"/>
      <c r="CZ72" s="111">
        <f>MID(TEXT(данные!E19,""),31,1)</f>
      </c>
      <c r="DA72" s="111"/>
      <c r="DC72" s="111">
        <f>MID(TEXT(данные!E19,""),32,1)</f>
      </c>
      <c r="DD72" s="111"/>
      <c r="DF72" s="111">
        <f>MID(TEXT(данные!E19,""),33,1)</f>
      </c>
      <c r="DG72" s="111"/>
      <c r="DI72" s="111">
        <f>MID(TEXT(данные!E19,""),34,1)</f>
      </c>
      <c r="DJ72" s="111"/>
      <c r="DL72" s="111">
        <f>MID(TEXT(данные!E19,""),35,1)</f>
      </c>
      <c r="DM72" s="111"/>
      <c r="DO72" s="111">
        <f>MID(TEXT(данные!E19,""),36,1)</f>
      </c>
      <c r="DP72" s="111"/>
      <c r="DR72" s="111">
        <f>MID(TEXT(данные!E19,""),37,1)</f>
      </c>
      <c r="DS72" s="111"/>
      <c r="DU72" s="111">
        <f>MID(TEXT(данные!E19,""),38,1)</f>
      </c>
      <c r="DV72" s="111"/>
      <c r="DX72" s="111">
        <f>MID(TEXT(данные!E19,""),39,1)</f>
      </c>
      <c r="DY72" s="111"/>
      <c r="EA72" s="111">
        <f>MID(TEXT(данные!E19,""),40,1)</f>
      </c>
      <c r="EB72" s="111"/>
      <c r="ED72" s="111">
        <f>MID(TEXT(данные!E19,""),41,1)</f>
      </c>
      <c r="EE72" s="111"/>
    </row>
    <row r="73" s="9" customFormat="1" ht="3.75" customHeight="1"/>
    <row r="74" spans="2:135" s="9" customFormat="1" ht="12.75" customHeight="1">
      <c r="B74" s="9" t="s">
        <v>46</v>
      </c>
      <c r="H74" s="111" t="str">
        <f>LEFT(TEXT(данные!E20,""),1)</f>
        <v>И</v>
      </c>
      <c r="I74" s="111"/>
      <c r="K74" s="111" t="str">
        <f>MID(TEXT(данные!E20,""),2,1)</f>
        <v>р</v>
      </c>
      <c r="L74" s="111"/>
      <c r="N74" s="111" t="str">
        <f>MID(TEXT(данные!E20,""),3,1)</f>
        <v>м</v>
      </c>
      <c r="O74" s="111"/>
      <c r="Q74" s="111" t="str">
        <f>MID(TEXT(данные!E20,""),4,1)</f>
        <v>а</v>
      </c>
      <c r="R74" s="111"/>
      <c r="T74" s="111">
        <f>MID(TEXT(данные!E20,""),5,1)</f>
      </c>
      <c r="U74" s="111"/>
      <c r="W74" s="111">
        <f>MID(TEXT(данные!E20,""),6,1)</f>
      </c>
      <c r="X74" s="111"/>
      <c r="Z74" s="111">
        <f>MID(TEXT(данные!E20,""),7,1)</f>
      </c>
      <c r="AA74" s="111"/>
      <c r="AC74" s="111">
        <f>MID(TEXT(данные!E20,""),8,1)</f>
      </c>
      <c r="AD74" s="111"/>
      <c r="AF74" s="111">
        <f>MID(TEXT(данные!E20,""),9,1)</f>
      </c>
      <c r="AG74" s="111"/>
      <c r="AI74" s="111">
        <f>MID(TEXT(данные!E20,""),10,1)</f>
      </c>
      <c r="AJ74" s="111"/>
      <c r="AL74" s="111">
        <f>MID(TEXT(данные!E20,""),11,1)</f>
      </c>
      <c r="AM74" s="111"/>
      <c r="AO74" s="111">
        <f>MID(TEXT(данные!E20,""),12,1)</f>
      </c>
      <c r="AP74" s="111"/>
      <c r="AR74" s="111">
        <f>MID(TEXT(данные!E20,""),13,1)</f>
      </c>
      <c r="AS74" s="111"/>
      <c r="AU74" s="111">
        <f>MID(TEXT(данные!E20,""),14,1)</f>
      </c>
      <c r="AV74" s="111"/>
      <c r="AX74" s="111">
        <f>MID(TEXT(данные!E20,""),15,1)</f>
      </c>
      <c r="AY74" s="111"/>
      <c r="BA74" s="111">
        <f>MID(TEXT(данные!E20,""),16,1)</f>
      </c>
      <c r="BB74" s="111"/>
      <c r="BD74" s="111">
        <f>MID(TEXT(данные!E20,""),17,1)</f>
      </c>
      <c r="BE74" s="111"/>
      <c r="BG74" s="111">
        <f>MID(TEXT(данные!E20,""),18,1)</f>
      </c>
      <c r="BH74" s="111"/>
      <c r="BJ74" s="111">
        <f>MID(TEXT(данные!E20,""),19,1)</f>
      </c>
      <c r="BK74" s="111"/>
      <c r="BM74" s="111">
        <f>MID(TEXT(данные!E20,""),20,1)</f>
      </c>
      <c r="BN74" s="111"/>
      <c r="BP74" s="152"/>
      <c r="BQ74" s="152"/>
      <c r="BS74" s="17"/>
      <c r="BT74" s="17"/>
      <c r="BU74" s="17"/>
      <c r="BV74" s="17"/>
      <c r="BW74" s="17"/>
      <c r="BX74" s="17"/>
      <c r="BY74" s="17"/>
      <c r="BZ74" s="17"/>
      <c r="CA74" s="17"/>
      <c r="CP74" s="17" t="s">
        <v>47</v>
      </c>
      <c r="CQ74" s="111" t="str">
        <f>LEFT(TEXT(данные!E21,""),1)</f>
        <v>Д</v>
      </c>
      <c r="CR74" s="111"/>
      <c r="CT74" s="111" t="str">
        <f>MID(TEXT(данные!E21,""),2,1)</f>
        <v>о</v>
      </c>
      <c r="CU74" s="111"/>
      <c r="CW74" s="111" t="str">
        <f>MID(TEXT(данные!E21,""),3,1)</f>
        <v>в</v>
      </c>
      <c r="CX74" s="111"/>
      <c r="CZ74" s="111" t="str">
        <f>MID(TEXT(данные!E21,""),4,1)</f>
        <v>л</v>
      </c>
      <c r="DA74" s="111"/>
      <c r="DC74" s="111" t="str">
        <f>MID(TEXT(данные!E21,""),5,1)</f>
        <v>а</v>
      </c>
      <c r="DD74" s="111"/>
      <c r="DF74" s="111" t="str">
        <f>MID(TEXT(данные!E21,""),6,1)</f>
        <v>т</v>
      </c>
      <c r="DG74" s="111"/>
      <c r="DI74" s="111" t="str">
        <f>MID(TEXT(данные!E21,""),7,1)</f>
        <v>о</v>
      </c>
      <c r="DJ74" s="111"/>
      <c r="DL74" s="111" t="str">
        <f>MID(TEXT(данные!E21,""),8,1)</f>
        <v>в</v>
      </c>
      <c r="DM74" s="111"/>
      <c r="DO74" s="111" t="str">
        <f>MID(TEXT(данные!E21,""),9,1)</f>
        <v>н</v>
      </c>
      <c r="DP74" s="111"/>
      <c r="DR74" s="111" t="str">
        <f>MID(TEXT(данные!E21,""),10,1)</f>
        <v>а</v>
      </c>
      <c r="DS74" s="111"/>
      <c r="DU74" s="111">
        <f>MID(TEXT(данные!E21,""),11,1)</f>
      </c>
      <c r="DV74" s="111"/>
      <c r="DX74" s="111">
        <f>MID(TEXT(данные!E21,""),12,1)</f>
      </c>
      <c r="DY74" s="111"/>
      <c r="EA74" s="111">
        <f>MID(TEXT(данные!E21,""),13,1)</f>
      </c>
      <c r="EB74" s="111"/>
      <c r="ED74" s="111">
        <f>MID(TEXT(данные!E21,""),14,1)</f>
      </c>
      <c r="EE74" s="111"/>
    </row>
    <row r="75" s="9" customFormat="1" ht="3.75" customHeight="1"/>
    <row r="76" spans="2:135" s="9" customFormat="1" ht="12.75" customHeight="1">
      <c r="B76" s="25" t="s">
        <v>48</v>
      </c>
      <c r="L76" s="111">
        <f>IF(EXACT(данные!E22,"м"),"Х","")</f>
      </c>
      <c r="M76" s="111"/>
      <c r="R76" s="16"/>
      <c r="S76" s="17" t="s">
        <v>49</v>
      </c>
      <c r="T76" s="111" t="str">
        <f>IF(EXACT(данные!E22,"ж"),"Х","")</f>
        <v>Х</v>
      </c>
      <c r="U76" s="111"/>
      <c r="V76" s="9" t="s">
        <v>50</v>
      </c>
      <c r="X76" s="14"/>
      <c r="Y76" s="16"/>
      <c r="Z76" s="16"/>
      <c r="AG76" s="14"/>
      <c r="AH76" s="14"/>
      <c r="AI76" s="14"/>
      <c r="AJ76" s="14"/>
      <c r="AK76" s="15" t="s">
        <v>51</v>
      </c>
      <c r="AL76" s="111" t="str">
        <f>LEFT(TEXT(данные!E23,""),1)</f>
        <v>к</v>
      </c>
      <c r="AM76" s="111"/>
      <c r="AO76" s="111" t="str">
        <f>MID(TEXT(данные!E23,""),2,1)</f>
        <v>ы</v>
      </c>
      <c r="AP76" s="111"/>
      <c r="AR76" s="111" t="str">
        <f>MID(TEXT(данные!E23,""),3,1)</f>
        <v>р</v>
      </c>
      <c r="AS76" s="111"/>
      <c r="AU76" s="111" t="str">
        <f>MID(TEXT(данные!E23,""),4,1)</f>
        <v>г</v>
      </c>
      <c r="AV76" s="111"/>
      <c r="AX76" s="111" t="str">
        <f>MID(TEXT(данные!E23,""),5,1)</f>
        <v>ы</v>
      </c>
      <c r="AY76" s="111"/>
      <c r="BA76" s="111" t="str">
        <f>MID(TEXT(данные!E23,""),6,1)</f>
        <v>з</v>
      </c>
      <c r="BB76" s="111"/>
      <c r="BD76" s="111" t="str">
        <f>MID(TEXT(данные!E23,""),7,1)</f>
        <v>с</v>
      </c>
      <c r="BE76" s="111"/>
      <c r="BG76" s="111" t="str">
        <f>MID(TEXT(данные!E23,""),8,1)</f>
        <v>т</v>
      </c>
      <c r="BH76" s="111"/>
      <c r="BJ76" s="111" t="str">
        <f>MID(TEXT(данные!E23,""),9,1)</f>
        <v>а</v>
      </c>
      <c r="BK76" s="111"/>
      <c r="BM76" s="111" t="str">
        <f>MID(TEXT(данные!E23,""),10,1)</f>
        <v>н</v>
      </c>
      <c r="BN76" s="111"/>
      <c r="BP76" s="111">
        <f>MID(TEXT(данные!E23,""),11,1)</f>
      </c>
      <c r="BQ76" s="111"/>
      <c r="BS76" s="111">
        <f>MID(TEXT(данные!E23,""),12,1)</f>
      </c>
      <c r="BT76" s="111"/>
      <c r="BV76" s="111">
        <f>MID(TEXT(данные!E23,""),13,1)</f>
      </c>
      <c r="BW76" s="111"/>
      <c r="BY76" s="111">
        <f>MID(TEXT(данные!E23,""),14,1)</f>
      </c>
      <c r="BZ76" s="111"/>
      <c r="CB76" s="111">
        <f>MID(TEXT(данные!E23,""),15,1)</f>
      </c>
      <c r="CC76" s="111"/>
      <c r="CE76" s="111">
        <f>MID(TEXT(данные!E23,""),16,1)</f>
      </c>
      <c r="CF76" s="111"/>
      <c r="CH76" s="111">
        <f>MID(TEXT(данные!E23,""),17,1)</f>
      </c>
      <c r="CI76" s="111"/>
      <c r="CK76" s="111">
        <f>MID(TEXT(данные!E23,""),18,1)</f>
      </c>
      <c r="CL76" s="111"/>
      <c r="CN76" s="111">
        <f>MID(TEXT(данные!E23,""),19,1)</f>
      </c>
      <c r="CO76" s="111"/>
      <c r="CQ76" s="111">
        <f>MID(TEXT(данные!E23,""),20,1)</f>
      </c>
      <c r="CR76" s="111"/>
      <c r="CT76" s="111">
        <f>MID(TEXT(данные!E23,""),21,1)</f>
      </c>
      <c r="CU76" s="111"/>
      <c r="CW76" s="111">
        <f>MID(TEXT(данные!E23,""),22,1)</f>
      </c>
      <c r="CX76" s="111"/>
      <c r="CZ76" s="111">
        <f>MID(TEXT(данные!E23,""),23,1)</f>
      </c>
      <c r="DA76" s="111"/>
      <c r="DC76" s="111">
        <f>MID(TEXT(данные!E23,""),24,1)</f>
      </c>
      <c r="DD76" s="111"/>
      <c r="DF76" s="111">
        <f>MID(TEXT(данные!E23,""),25,1)</f>
      </c>
      <c r="DG76" s="111"/>
      <c r="DI76" s="111">
        <f>MID(TEXT(данные!E23,""),26,1)</f>
      </c>
      <c r="DJ76" s="111"/>
      <c r="DL76" s="111">
        <f>MID(TEXT(данные!E23,""),27,1)</f>
      </c>
      <c r="DM76" s="111"/>
      <c r="DO76" s="111">
        <f>MID(TEXT(данные!E23,""),28,1)</f>
      </c>
      <c r="DP76" s="111"/>
      <c r="DR76" s="111">
        <f>MID(TEXT(данные!E23,""),29,1)</f>
      </c>
      <c r="DS76" s="111"/>
      <c r="DU76" s="111">
        <f>MID(TEXT(данные!E23,""),30,1)</f>
      </c>
      <c r="DV76" s="111"/>
      <c r="DX76" s="111">
        <f>MID(TEXT(данные!E23,""),31,1)</f>
      </c>
      <c r="DY76" s="111"/>
      <c r="EA76" s="111">
        <f>MID(TEXT(данные!E23,""),32,1)</f>
      </c>
      <c r="EB76" s="111"/>
      <c r="ED76" s="111">
        <f>MID(TEXT(данные!E23,""),33,1)</f>
      </c>
      <c r="EE76" s="111"/>
    </row>
    <row r="77" s="9" customFormat="1" ht="3.75" customHeight="1"/>
    <row r="78" spans="2:135" s="9" customFormat="1" ht="12.75" customHeight="1">
      <c r="B78" s="9" t="s">
        <v>52</v>
      </c>
      <c r="X78" s="111" t="str">
        <f>MID(TEXT(данные!E25,""),2,1)</f>
        <v>1</v>
      </c>
      <c r="Y78" s="111"/>
      <c r="AA78" s="111" t="str">
        <f>MID(TEXT(данные!E25,""),3,1)</f>
        <v>5</v>
      </c>
      <c r="AB78" s="111"/>
      <c r="AE78" s="17"/>
      <c r="AF78" s="17"/>
      <c r="AG78" s="17"/>
      <c r="AH78" s="17"/>
      <c r="AI78" s="17"/>
      <c r="AJ78" s="17" t="s">
        <v>53</v>
      </c>
      <c r="AK78" s="26"/>
      <c r="AL78" s="111" t="str">
        <f>MID(TEXT(данные!E25,""),5,1)</f>
        <v>0</v>
      </c>
      <c r="AM78" s="111"/>
      <c r="AO78" s="111" t="str">
        <f>MID(TEXT(данные!E25,""),6,1)</f>
        <v>4</v>
      </c>
      <c r="AP78" s="111"/>
      <c r="AS78" s="17"/>
      <c r="AT78" s="17"/>
      <c r="AU78" s="17" t="s">
        <v>54</v>
      </c>
      <c r="AW78" s="111" t="str">
        <f>MID(TEXT(данные!E25,""),8,1)</f>
        <v>1</v>
      </c>
      <c r="AX78" s="111"/>
      <c r="AZ78" s="111" t="str">
        <f>MID(TEXT(данные!E25,""),9,1)</f>
        <v>9</v>
      </c>
      <c r="BA78" s="111"/>
      <c r="BC78" s="111" t="str">
        <f>MID(TEXT(данные!E25,""),10,1)</f>
        <v>7</v>
      </c>
      <c r="BD78" s="111"/>
      <c r="BF78" s="111" t="str">
        <f>MID(TEXT(данные!E25,""),11,1)</f>
        <v>0</v>
      </c>
      <c r="BG78" s="111"/>
      <c r="BH78" s="9" t="s">
        <v>50</v>
      </c>
      <c r="BK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CA78" s="17" t="s">
        <v>55</v>
      </c>
      <c r="CB78" s="111" t="str">
        <f>LEFT(TEXT(данные!E26,""),1)</f>
        <v>К</v>
      </c>
      <c r="CC78" s="111"/>
      <c r="CE78" s="111" t="str">
        <f>MID(TEXT(данные!E26,""),2,1)</f>
        <v>и</v>
      </c>
      <c r="CF78" s="111"/>
      <c r="CH78" s="111" t="str">
        <f>MID(TEXT(данные!E26,""),3,1)</f>
        <v>р</v>
      </c>
      <c r="CI78" s="111"/>
      <c r="CK78" s="111" t="str">
        <f>MID(TEXT(данные!E26,""),4,1)</f>
        <v>г</v>
      </c>
      <c r="CL78" s="111"/>
      <c r="CN78" s="111" t="str">
        <f>MID(TEXT(данные!E26,""),5,1)</f>
        <v>и</v>
      </c>
      <c r="CO78" s="111"/>
      <c r="CQ78" s="111" t="str">
        <f>MID(TEXT(данные!E26,""),6,1)</f>
        <v>з</v>
      </c>
      <c r="CR78" s="111"/>
      <c r="CT78" s="111" t="str">
        <f>MID(TEXT(данные!E26,""),7,1)</f>
        <v>с</v>
      </c>
      <c r="CU78" s="111"/>
      <c r="CW78" s="111" t="str">
        <f>MID(TEXT(данные!E26,""),8,1)</f>
        <v>к</v>
      </c>
      <c r="CX78" s="111"/>
      <c r="CZ78" s="111" t="str">
        <f>MID(TEXT(данные!E26,""),9,1)</f>
        <v>а</v>
      </c>
      <c r="DA78" s="111"/>
      <c r="DC78" s="111" t="str">
        <f>MID(TEXT(данные!E26,""),10,1)</f>
        <v>я</v>
      </c>
      <c r="DD78" s="111"/>
      <c r="DF78" s="111" t="str">
        <f>MID(TEXT(данные!E26,""),11,1)</f>
        <v> </v>
      </c>
      <c r="DG78" s="111"/>
      <c r="DI78" s="111" t="str">
        <f>MID(TEXT(данные!E26,""),12,1)</f>
        <v>р</v>
      </c>
      <c r="DJ78" s="111"/>
      <c r="DL78" s="111" t="str">
        <f>MID(TEXT(данные!E26,""),13,1)</f>
        <v>е</v>
      </c>
      <c r="DM78" s="111"/>
      <c r="DO78" s="111" t="str">
        <f>MID(TEXT(данные!E26,""),14,1)</f>
        <v>с</v>
      </c>
      <c r="DP78" s="111"/>
      <c r="DR78" s="111" t="str">
        <f>MID(TEXT(данные!E26,""),15,1)</f>
        <v>п</v>
      </c>
      <c r="DS78" s="111"/>
      <c r="DU78" s="111" t="str">
        <f>MID(TEXT(данные!E26,""),16,1)</f>
        <v>у</v>
      </c>
      <c r="DV78" s="111"/>
      <c r="DX78" s="111" t="str">
        <f>MID(TEXT(данные!E26,""),17,1)</f>
        <v>б</v>
      </c>
      <c r="DY78" s="111"/>
      <c r="EA78" s="111" t="str">
        <f>MID(TEXT(данные!E26,""),18,1)</f>
        <v>л</v>
      </c>
      <c r="EB78" s="111"/>
      <c r="ED78" s="111" t="str">
        <f>MID(TEXT(данные!E26,""),19,1)</f>
        <v>и</v>
      </c>
      <c r="EE78" s="111"/>
    </row>
    <row r="79" s="9" customFormat="1" ht="3.75" customHeight="1"/>
    <row r="80" spans="2:135" s="9" customFormat="1" ht="12.75" customHeight="1">
      <c r="B80" s="103" t="s">
        <v>56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11" t="str">
        <f>LEFT(TEXT(данные!E27,""),1)</f>
        <v>п</v>
      </c>
      <c r="AR80" s="111"/>
      <c r="AT80" s="111" t="str">
        <f>MID(TEXT(данные!E27,""),2,1)</f>
        <v>а</v>
      </c>
      <c r="AU80" s="111"/>
      <c r="AW80" s="111" t="str">
        <f>MID(TEXT(данные!E27,""),3,1)</f>
        <v>с</v>
      </c>
      <c r="AX80" s="111"/>
      <c r="AZ80" s="111" t="str">
        <f>MID(TEXT(данные!E27,""),4,1)</f>
        <v>п</v>
      </c>
      <c r="BA80" s="111"/>
      <c r="BC80" s="111" t="str">
        <f>MID(TEXT(данные!E27,""),5,1)</f>
        <v>о</v>
      </c>
      <c r="BD80" s="111"/>
      <c r="BF80" s="111" t="str">
        <f>MID(TEXT(данные!E27,""),6,1)</f>
        <v>р</v>
      </c>
      <c r="BG80" s="111"/>
      <c r="BI80" s="111" t="str">
        <f>MID(TEXT(данные!E27,""),7,1)</f>
        <v>т</v>
      </c>
      <c r="BJ80" s="111"/>
      <c r="BL80" s="111">
        <f>MID(TEXT(данные!E27,""),8,1)</f>
      </c>
      <c r="BM80" s="111"/>
      <c r="CI80" s="102" t="s">
        <v>57</v>
      </c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X80" s="111" t="str">
        <f>MID(TEXT(данные!E28,""),2,1)</f>
        <v>1</v>
      </c>
      <c r="CY80" s="111"/>
      <c r="DA80" s="111" t="str">
        <f>MID(TEXT(данные!E28,""),3,1)</f>
        <v>8</v>
      </c>
      <c r="DB80" s="111"/>
      <c r="DC80" s="101" t="s">
        <v>53</v>
      </c>
      <c r="DD80" s="101"/>
      <c r="DE80" s="101"/>
      <c r="DF80" s="101"/>
      <c r="DG80" s="101"/>
      <c r="DH80" s="101"/>
      <c r="DI80" s="101"/>
      <c r="DJ80" s="101"/>
      <c r="DK80" s="111" t="str">
        <f>MID(TEXT(данные!E28,""),5,1)</f>
        <v>1</v>
      </c>
      <c r="DL80" s="111"/>
      <c r="DN80" s="111" t="str">
        <f>MID(TEXT(данные!E28,""),6,1)</f>
        <v>9</v>
      </c>
      <c r="DO80" s="111"/>
      <c r="DP80" s="101" t="s">
        <v>54</v>
      </c>
      <c r="DQ80" s="101"/>
      <c r="DR80" s="101"/>
      <c r="DS80" s="101"/>
      <c r="DT80" s="101"/>
      <c r="DU80" s="111" t="str">
        <f>MID(TEXT(данные!E28,""),8,1)</f>
        <v>1</v>
      </c>
      <c r="DV80" s="111"/>
      <c r="DX80" s="111" t="str">
        <f>MID(TEXT(данные!E28,""),9,1)</f>
        <v>9</v>
      </c>
      <c r="DY80" s="111"/>
      <c r="EA80" s="111" t="str">
        <f>MID(TEXT(данные!E28,""),10,1)</f>
        <v>8</v>
      </c>
      <c r="EB80" s="111"/>
      <c r="ED80" s="111" t="str">
        <f>MID(TEXT(данные!E28,""),11,1)</f>
        <v>7</v>
      </c>
      <c r="EE80" s="111"/>
    </row>
    <row r="81" s="9" customFormat="1" ht="3.75" customHeight="1"/>
    <row r="82" spans="2:69" s="9" customFormat="1" ht="12.75" customHeight="1">
      <c r="B82" s="9" t="s">
        <v>58</v>
      </c>
      <c r="I82" s="111" t="str">
        <f>MID(TEXT(данные!E29,""),2,1)</f>
        <v>А</v>
      </c>
      <c r="J82" s="111"/>
      <c r="L82" s="111" t="str">
        <f>MID(TEXT(данные!E29,""),3,1)</f>
        <v>С</v>
      </c>
      <c r="M82" s="111"/>
      <c r="O82" s="111">
        <f>MID(TEXT(данные!E29,""),4,1)</f>
      </c>
      <c r="P82" s="111"/>
      <c r="R82" s="111">
        <f>MID(TEXT(данные!E29,""),5,1)</f>
      </c>
      <c r="S82" s="111"/>
      <c r="U82" s="111">
        <f>MID(TEXT(данные!E29,""),6,1)</f>
      </c>
      <c r="V82" s="111"/>
      <c r="X82" s="111">
        <f>MID(TEXT(данные!E29,""),7,1)</f>
      </c>
      <c r="Y82" s="111"/>
      <c r="AC82" s="17"/>
      <c r="AD82" s="17"/>
      <c r="AE82" s="17"/>
      <c r="AF82" s="17"/>
      <c r="AG82" s="17" t="s">
        <v>59</v>
      </c>
      <c r="AI82" s="111" t="str">
        <f>MID(TEXT(данные!E30,""),2,1)</f>
        <v>1</v>
      </c>
      <c r="AJ82" s="111"/>
      <c r="AL82" s="111" t="str">
        <f>MID(TEXT(данные!E30,""),3,1)</f>
        <v>2</v>
      </c>
      <c r="AM82" s="111"/>
      <c r="AO82" s="111" t="str">
        <f>MID(TEXT(данные!E30,""),4,1)</f>
        <v>3</v>
      </c>
      <c r="AP82" s="111"/>
      <c r="AR82" s="111" t="str">
        <f>MID(TEXT(данные!E30,""),5,1)</f>
        <v>4</v>
      </c>
      <c r="AS82" s="111"/>
      <c r="AU82" s="111" t="str">
        <f>MID(TEXT(данные!E30,""),6,1)</f>
        <v>5</v>
      </c>
      <c r="AV82" s="111"/>
      <c r="AX82" s="111" t="str">
        <f>MID(TEXT(данные!E30,""),7,1)</f>
        <v>6</v>
      </c>
      <c r="AY82" s="111"/>
      <c r="BA82" s="111" t="str">
        <f>MID(TEXT(данные!E30,""),8,1)</f>
        <v>7</v>
      </c>
      <c r="BB82" s="111"/>
      <c r="BD82" s="111" t="str">
        <f>MID(TEXT(данные!E30,""),9,1)</f>
        <v>8</v>
      </c>
      <c r="BE82" s="111"/>
      <c r="BG82" s="111" t="str">
        <f>MID(TEXT(данные!E30,""),10,1)</f>
        <v>9</v>
      </c>
      <c r="BH82" s="111"/>
      <c r="BJ82" s="111" t="str">
        <f>MID(TEXT(данные!E30,""),11,1)</f>
        <v>0</v>
      </c>
      <c r="BK82" s="111"/>
      <c r="BM82" s="111" t="str">
        <f>MID(TEXT(данные!E30,""),12,1)</f>
        <v>1</v>
      </c>
      <c r="BN82" s="111"/>
      <c r="BP82" s="111" t="str">
        <f>MID(TEXT(данные!E30,""),13,1)</f>
        <v>2</v>
      </c>
      <c r="BQ82" s="111"/>
    </row>
    <row r="83" s="9" customFormat="1" ht="3.75" customHeight="1"/>
    <row r="84" spans="2:135" s="9" customFormat="1" ht="7.5" customHeight="1">
      <c r="B84" s="100"/>
      <c r="C84" s="100"/>
      <c r="DF84" s="100"/>
      <c r="DG84" s="100"/>
      <c r="ED84" s="100"/>
      <c r="EE84" s="100"/>
    </row>
    <row r="85" spans="1:135" ht="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ht="11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ht="11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ht="11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ht="11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ht="11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ht="11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ht="11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ht="11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ht="11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ht="11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ht="11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ht="11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ht="11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ht="11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135" ht="11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1:135" ht="11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1:135" ht="11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</row>
    <row r="105" spans="1:135" ht="11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</row>
    <row r="106" spans="1:135" ht="11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</row>
    <row r="107" spans="1:135" ht="11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</row>
    <row r="108" spans="1:135" ht="11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</row>
    <row r="109" spans="1:135" ht="11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</row>
    <row r="110" spans="1:135" ht="11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</row>
    <row r="111" spans="1:135" ht="11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</row>
    <row r="112" spans="1:135" ht="11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</row>
    <row r="113" spans="1:135" ht="11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</row>
    <row r="114" spans="1:135" ht="11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</row>
    <row r="115" spans="1:135" ht="11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</row>
  </sheetData>
  <sheetProtection selectLockedCells="1" selectUnlockedCells="1"/>
  <mergeCells count="731">
    <mergeCell ref="B1:EE1"/>
    <mergeCell ref="B2:EE2"/>
    <mergeCell ref="B3:EE3"/>
    <mergeCell ref="B4:EE4"/>
    <mergeCell ref="B5:EE5"/>
    <mergeCell ref="B6:EE6"/>
    <mergeCell ref="B7:EE7"/>
    <mergeCell ref="B8:C8"/>
    <mergeCell ref="ED8:EE8"/>
    <mergeCell ref="B9:EE9"/>
    <mergeCell ref="B10:EE10"/>
    <mergeCell ref="B11:EE11"/>
    <mergeCell ref="B12:EE12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DO32:DP32"/>
    <mergeCell ref="DR32:DS32"/>
    <mergeCell ref="DU32:DV32"/>
    <mergeCell ref="CN32:CO32"/>
    <mergeCell ref="CQ32:CR32"/>
    <mergeCell ref="CT32:CU32"/>
    <mergeCell ref="CW32:CX32"/>
    <mergeCell ref="CZ32:DA32"/>
    <mergeCell ref="DC32:DD32"/>
    <mergeCell ref="DX32:DY32"/>
    <mergeCell ref="EA32:EB32"/>
    <mergeCell ref="ED32:EE32"/>
    <mergeCell ref="B33:EE33"/>
    <mergeCell ref="DS34:DT34"/>
    <mergeCell ref="DU34:EA34"/>
    <mergeCell ref="EB34:EC34"/>
    <mergeCell ref="DF32:DG32"/>
    <mergeCell ref="DI32:DJ32"/>
    <mergeCell ref="DL32:DM32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B70:EE70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DP80:DT80"/>
    <mergeCell ref="DU80:DV80"/>
    <mergeCell ref="DX80:DY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AX82:AY82"/>
    <mergeCell ref="BA82:BB82"/>
    <mergeCell ref="BD82:BE82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ED84:EE84"/>
    <mergeCell ref="BG82:BH82"/>
    <mergeCell ref="BJ82:BK82"/>
    <mergeCell ref="BM82:BN82"/>
    <mergeCell ref="BP82:BQ82"/>
    <mergeCell ref="B84:C84"/>
    <mergeCell ref="DF84:DG84"/>
    <mergeCell ref="AO82:AP82"/>
    <mergeCell ref="AR82:AS82"/>
    <mergeCell ref="AU82:AV82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zoomScaleSheetLayoutView="100" zoomScalePageLayoutView="0" workbookViewId="0" topLeftCell="A1">
      <selection activeCell="B17" sqref="B17:EE17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2" customFormat="1" ht="9.75" customHeight="1">
      <c r="A1" s="9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9"/>
      <c r="EG1" s="9"/>
      <c r="EH1" s="9"/>
      <c r="EI1" s="9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customHeight="1">
      <c r="A2" s="9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9"/>
      <c r="EG2" s="9"/>
      <c r="EH2" s="9"/>
      <c r="EI2" s="9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9.75" customHeight="1">
      <c r="A3" s="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9"/>
      <c r="EG3" s="9"/>
      <c r="EH3" s="9"/>
      <c r="EI3" s="9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9"/>
      <c r="B4" s="146" t="s">
        <v>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9"/>
      <c r="EG4" s="9"/>
      <c r="EH4" s="9"/>
      <c r="EI4" s="9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">
      <c r="A5" s="9"/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9"/>
      <c r="EG5" s="9"/>
      <c r="EH5" s="9"/>
      <c r="EI5" s="9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">
      <c r="A6" s="9"/>
      <c r="B6" s="146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9"/>
      <c r="EG6" s="9"/>
      <c r="EH6" s="9"/>
      <c r="EI6" s="9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">
      <c r="A7" s="9"/>
      <c r="B7" s="146" t="s">
        <v>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9"/>
      <c r="EG7" s="9"/>
      <c r="EH7" s="9"/>
      <c r="EI7" s="9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7.5" customHeight="1">
      <c r="A8" s="9"/>
      <c r="B8" s="100"/>
      <c r="C8" s="100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00"/>
      <c r="EE8" s="100"/>
      <c r="EF8" s="9"/>
      <c r="EG8" s="9"/>
      <c r="EH8" s="9"/>
      <c r="EI8" s="9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7" customFormat="1" ht="12.75" customHeight="1">
      <c r="A9" s="9"/>
      <c r="B9" s="148" t="s">
        <v>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9"/>
      <c r="EG9" s="9"/>
      <c r="EH9" s="9"/>
      <c r="EI9" s="9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2.75" customHeight="1">
      <c r="A10" s="9"/>
      <c r="B10" s="148" t="s">
        <v>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9"/>
      <c r="EG10" s="9"/>
      <c r="EH10" s="9"/>
      <c r="EI10" s="9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7" customFormat="1" ht="12.75" customHeight="1">
      <c r="A11" s="9"/>
      <c r="B11" s="148" t="s">
        <v>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9"/>
      <c r="EG11" s="9"/>
      <c r="EH11" s="9"/>
      <c r="EI11" s="9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7" customFormat="1" ht="12.75" customHeight="1">
      <c r="A12" s="9"/>
      <c r="B12" s="148" t="s">
        <v>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9"/>
      <c r="EG12" s="9"/>
      <c r="EH12" s="9"/>
      <c r="EI12" s="9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" customFormat="1" ht="15.75" customHeight="1">
      <c r="A13" s="9"/>
      <c r="B13" s="108" t="s">
        <v>10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9"/>
      <c r="EG13" s="9"/>
      <c r="EH13" s="9"/>
      <c r="EI13" s="9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9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</row>
    <row r="15" spans="2:135" s="9" customFormat="1" ht="12.75" customHeight="1">
      <c r="B15" s="111" t="str">
        <f>LEFT(TEXT(данные!E6,""),1)</f>
        <v>М</v>
      </c>
      <c r="C15" s="111"/>
      <c r="E15" s="111" t="str">
        <f>MID(TEXT(данные!E6,""),2,1)</f>
        <v>И</v>
      </c>
      <c r="F15" s="111"/>
      <c r="H15" s="111" t="str">
        <f>MID(TEXT(данные!E6,""),3,1)</f>
        <v>Ф</v>
      </c>
      <c r="I15" s="111"/>
      <c r="K15" s="111" t="str">
        <f>MID(TEXT(данные!E6,""),4,1)</f>
        <v>Н</v>
      </c>
      <c r="L15" s="111"/>
      <c r="N15" s="111" t="str">
        <f>MID(TEXT(данные!E6,""),5,1)</f>
        <v>С</v>
      </c>
      <c r="O15" s="111"/>
      <c r="Q15" s="111" t="str">
        <f>MID(TEXT(данные!E6,""),6,1)</f>
        <v> </v>
      </c>
      <c r="R15" s="111"/>
      <c r="T15" s="111" t="str">
        <f>MID(TEXT(данные!E6,""),7,1)</f>
        <v>Р</v>
      </c>
      <c r="U15" s="111"/>
      <c r="W15" s="111" t="str">
        <f>MID(TEXT(данные!E6,""),8,1)</f>
        <v>о</v>
      </c>
      <c r="X15" s="111"/>
      <c r="Z15" s="111" t="str">
        <f>MID(TEXT(данные!E6,""),9,1)</f>
        <v>с</v>
      </c>
      <c r="AA15" s="111"/>
      <c r="AC15" s="111" t="str">
        <f>MID(TEXT(данные!E6,""),10,1)</f>
        <v>с</v>
      </c>
      <c r="AD15" s="111"/>
      <c r="AF15" s="111" t="str">
        <f>MID(TEXT(данные!E6,""),11,1)</f>
        <v>и</v>
      </c>
      <c r="AG15" s="111"/>
      <c r="AI15" s="111" t="str">
        <f>MID(TEXT(данные!E6,""),12,1)</f>
        <v>и</v>
      </c>
      <c r="AJ15" s="111"/>
      <c r="AL15" s="111" t="str">
        <f>MID(TEXT(данные!E6,""),13,1)</f>
        <v> </v>
      </c>
      <c r="AM15" s="111"/>
      <c r="AO15" s="111" t="str">
        <f>MID(TEXT(данные!E6,""),14,1)</f>
        <v>№</v>
      </c>
      <c r="AP15" s="111"/>
      <c r="AR15" s="111" t="str">
        <f>MID(TEXT(данные!E6,""),15,1)</f>
        <v>6</v>
      </c>
      <c r="AS15" s="111"/>
      <c r="AU15" s="111" t="str">
        <f>MID(TEXT(данные!E6,""),16,1)</f>
        <v> </v>
      </c>
      <c r="AV15" s="111"/>
      <c r="AX15" s="111" t="str">
        <f>MID(TEXT(данные!E6,""),17,1)</f>
        <v>п</v>
      </c>
      <c r="AY15" s="111"/>
      <c r="BA15" s="111" t="str">
        <f>MID(TEXT(данные!E6,""),18,1)</f>
        <v>о</v>
      </c>
      <c r="BB15" s="111"/>
      <c r="BD15" s="111" t="str">
        <f>MID(TEXT(данные!E6,""),19,1)</f>
        <v> </v>
      </c>
      <c r="BE15" s="111"/>
      <c r="BG15" s="111" t="str">
        <f>MID(TEXT(данные!E6,""),20,1)</f>
        <v>К</v>
      </c>
      <c r="BH15" s="111"/>
      <c r="BJ15" s="111" t="str">
        <f>MID(TEXT(данные!E6,""),21,1)</f>
        <v>а</v>
      </c>
      <c r="BK15" s="111"/>
      <c r="BM15" s="111" t="str">
        <f>MID(TEXT(данные!E6,""),22,1)</f>
        <v>л</v>
      </c>
      <c r="BN15" s="111"/>
      <c r="BP15" s="111" t="str">
        <f>MID(TEXT(данные!E6,""),23,1)</f>
        <v>у</v>
      </c>
      <c r="BQ15" s="111"/>
      <c r="BS15" s="111" t="str">
        <f>MID(TEXT(данные!E6,""),24,1)</f>
        <v>ж</v>
      </c>
      <c r="BT15" s="111"/>
      <c r="BV15" s="111" t="str">
        <f>MID(TEXT(данные!E6,""),25,1)</f>
        <v>с</v>
      </c>
      <c r="BW15" s="111"/>
      <c r="BY15" s="111" t="str">
        <f>MID(TEXT(данные!E6,""),26,1)</f>
        <v>к</v>
      </c>
      <c r="BZ15" s="111"/>
      <c r="CB15" s="111" t="str">
        <f>MID(TEXT(данные!E6,""),27,1)</f>
        <v>о</v>
      </c>
      <c r="CC15" s="111"/>
      <c r="CE15" s="111" t="str">
        <f>MID(TEXT(данные!E6,""),28,1)</f>
        <v>й</v>
      </c>
      <c r="CF15" s="111"/>
      <c r="CH15" s="111" t="str">
        <f>MID(TEXT(данные!E6,""),29,1)</f>
        <v> </v>
      </c>
      <c r="CI15" s="111"/>
      <c r="CK15" s="111" t="str">
        <f>MID(TEXT(данные!E6,""),30,1)</f>
        <v>о</v>
      </c>
      <c r="CL15" s="111"/>
      <c r="CN15" s="111" t="str">
        <f>MID(TEXT(данные!E6,""),31,1)</f>
        <v>б</v>
      </c>
      <c r="CO15" s="111"/>
      <c r="CQ15" s="111" t="str">
        <f>MID(TEXT(данные!E6,""),32,1)</f>
        <v>л</v>
      </c>
      <c r="CR15" s="111"/>
      <c r="CT15" s="111" t="str">
        <f>MID(TEXT(данные!E6,""),33,1)</f>
        <v>а</v>
      </c>
      <c r="CU15" s="111"/>
      <c r="CW15" s="111" t="str">
        <f>MID(TEXT(данные!E6,""),34,1)</f>
        <v>с</v>
      </c>
      <c r="CX15" s="111"/>
      <c r="CZ15" s="111" t="str">
        <f>MID(TEXT(данные!E6,""),35,1)</f>
        <v>т</v>
      </c>
      <c r="DA15" s="111"/>
      <c r="DC15" s="111" t="str">
        <f>MID(TEXT(данные!E6,""),36,1)</f>
        <v>и</v>
      </c>
      <c r="DD15" s="111"/>
      <c r="DF15" s="111">
        <f>MID(TEXT(данные!E6,""),37,1)</f>
      </c>
      <c r="DG15" s="111"/>
      <c r="DI15" s="111">
        <f>MID(TEXT(данные!E6,""),38,1)</f>
      </c>
      <c r="DJ15" s="111"/>
      <c r="DL15" s="111">
        <f>MID(TEXT(данные!E6,""),39,1)</f>
      </c>
      <c r="DM15" s="111"/>
      <c r="DO15" s="111">
        <f>MID(TEXT(данные!E6,""),40,1)</f>
      </c>
      <c r="DP15" s="111"/>
      <c r="DR15" s="111">
        <f>MID(TEXT(данные!E6,""),41,1)</f>
      </c>
      <c r="DS15" s="111"/>
      <c r="DU15" s="111">
        <f>MID(TEXT(данные!E6,""),42,1)</f>
      </c>
      <c r="DV15" s="111"/>
      <c r="DX15" s="111">
        <f>MID(TEXT(данные!E6,""),43,1)</f>
      </c>
      <c r="DY15" s="111"/>
      <c r="EA15" s="111">
        <f>MID(TEXT(данные!E6,""),44,1)</f>
      </c>
      <c r="EB15" s="111"/>
      <c r="ED15" s="111">
        <f>MID(TEXT(данные!E6,""),45,1)</f>
      </c>
      <c r="EE15" s="111"/>
    </row>
    <row r="16" spans="1:256" s="10" customFormat="1" ht="11.25">
      <c r="A16" s="9"/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1" customFormat="1" ht="11.25">
      <c r="A17" s="9"/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2" customFormat="1" ht="15.75" customHeight="1">
      <c r="A18" s="9"/>
      <c r="B18" s="108" t="s">
        <v>13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="9" customFormat="1" ht="3" customHeight="1"/>
    <row r="20" spans="2:135" s="9" customFormat="1" ht="12.75" customHeight="1">
      <c r="B20" s="111" t="str">
        <f>LEFT(TEXT(данные!E12,""),1)</f>
        <v>О</v>
      </c>
      <c r="C20" s="111"/>
      <c r="E20" s="111" t="str">
        <f>MID(TEXT(данные!E12,""),2,1)</f>
        <v>О</v>
      </c>
      <c r="F20" s="111"/>
      <c r="H20" s="111" t="str">
        <f>MID(TEXT(данные!E12,""),3,1)</f>
        <v>О</v>
      </c>
      <c r="I20" s="111"/>
      <c r="K20" s="111" t="str">
        <f>MID(TEXT(данные!E12,""),4,1)</f>
        <v> </v>
      </c>
      <c r="L20" s="111"/>
      <c r="N20" s="111" t="str">
        <f>MID(TEXT(данные!E12,""),5,1)</f>
        <v>"</v>
      </c>
      <c r="O20" s="111"/>
      <c r="Q20" s="111" t="str">
        <f>MID(TEXT(данные!E12,""),6,1)</f>
        <v>Р</v>
      </c>
      <c r="R20" s="111"/>
      <c r="T20" s="111" t="str">
        <f>MID(TEXT(данные!E12,""),7,1)</f>
        <v>о</v>
      </c>
      <c r="U20" s="111"/>
      <c r="W20" s="111" t="str">
        <f>MID(TEXT(данные!E12,""),8,1)</f>
        <v>г</v>
      </c>
      <c r="X20" s="111"/>
      <c r="Z20" s="111" t="str">
        <f>MID(TEXT(данные!E12,""),9,1)</f>
        <v>а</v>
      </c>
      <c r="AA20" s="111"/>
      <c r="AC20" s="111" t="str">
        <f>MID(TEXT(данные!E12,""),10,1)</f>
        <v> </v>
      </c>
      <c r="AD20" s="111"/>
      <c r="AF20" s="111" t="str">
        <f>MID(TEXT(данные!E12,""),11,1)</f>
        <v>и</v>
      </c>
      <c r="AG20" s="111"/>
      <c r="AI20" s="111" t="str">
        <f>MID(TEXT(данные!E12,""),12,1)</f>
        <v> </v>
      </c>
      <c r="AJ20" s="111"/>
      <c r="AL20" s="111" t="str">
        <f>MID(TEXT(данные!E12,""),13,1)</f>
        <v>к</v>
      </c>
      <c r="AM20" s="111"/>
      <c r="AO20" s="111" t="str">
        <f>MID(TEXT(данные!E12,""),14,1)</f>
        <v>о</v>
      </c>
      <c r="AP20" s="111"/>
      <c r="AR20" s="111" t="str">
        <f>MID(TEXT(данные!E12,""),15,1)</f>
        <v>п</v>
      </c>
      <c r="AS20" s="111"/>
      <c r="AU20" s="111" t="str">
        <f>MID(TEXT(данные!E12,""),16,1)</f>
        <v>ы</v>
      </c>
      <c r="AV20" s="111"/>
      <c r="AX20" s="111" t="str">
        <f>MID(TEXT(данные!E12,""),17,1)</f>
        <v>т</v>
      </c>
      <c r="AY20" s="111"/>
      <c r="BA20" s="111" t="str">
        <f>MID(TEXT(данные!E12,""),18,1)</f>
        <v>а</v>
      </c>
      <c r="BB20" s="111"/>
      <c r="BD20" s="111" t="str">
        <f>MID(TEXT(данные!E12,""),19,1)</f>
        <v>"</v>
      </c>
      <c r="BE20" s="111"/>
      <c r="BG20" s="111">
        <f>MID(TEXT(данные!E12,""),20,1)</f>
      </c>
      <c r="BH20" s="111"/>
      <c r="BJ20" s="111">
        <f>MID(TEXT(данные!E12,""),21,1)</f>
      </c>
      <c r="BK20" s="111"/>
      <c r="BM20" s="111">
        <f>MID(TEXT(данные!E12,""),22,1)</f>
      </c>
      <c r="BN20" s="111"/>
      <c r="BP20" s="111">
        <f>MID(TEXT(данные!E12,""),23,1)</f>
      </c>
      <c r="BQ20" s="111"/>
      <c r="BS20" s="111">
        <f>MID(TEXT(данные!E12,""),24,1)</f>
      </c>
      <c r="BT20" s="111"/>
      <c r="BV20" s="111">
        <f>MID(TEXT(данные!E12,""),25,1)</f>
      </c>
      <c r="BW20" s="111"/>
      <c r="BY20" s="111">
        <f>MID(TEXT(данные!E12,""),26,1)</f>
      </c>
      <c r="BZ20" s="111"/>
      <c r="CB20" s="111">
        <f>MID(TEXT(данные!E12,""),27,1)</f>
      </c>
      <c r="CC20" s="111"/>
      <c r="CE20" s="111">
        <f>MID(TEXT(данные!E12,""),28,1)</f>
      </c>
      <c r="CF20" s="111"/>
      <c r="CH20" s="111">
        <f>MID(TEXT(данные!E12,""),29,1)</f>
      </c>
      <c r="CI20" s="111"/>
      <c r="CK20" s="111">
        <f>MID(TEXT(данные!E12,""),30,1)</f>
      </c>
      <c r="CL20" s="111"/>
      <c r="CN20" s="111">
        <f>MID(TEXT(данные!E12,""),31,1)</f>
      </c>
      <c r="CO20" s="111"/>
      <c r="CQ20" s="111">
        <f>MID(TEXT(данные!E12,""),32,1)</f>
      </c>
      <c r="CR20" s="111"/>
      <c r="CT20" s="111">
        <f>MID(TEXT(данные!E12,""),33,1)</f>
      </c>
      <c r="CU20" s="111"/>
      <c r="CW20" s="111">
        <f>MID(TEXT(данные!E12,""),34,1)</f>
      </c>
      <c r="CX20" s="111"/>
      <c r="CZ20" s="111">
        <f>MID(TEXT(данные!E12,""),35,1)</f>
      </c>
      <c r="DA20" s="111"/>
      <c r="DC20" s="111">
        <f>MID(TEXT(данные!E12,""),36,1)</f>
      </c>
      <c r="DD20" s="111"/>
      <c r="DF20" s="111">
        <f>MID(TEXT(данные!E12,""),37,1)</f>
      </c>
      <c r="DG20" s="111"/>
      <c r="DI20" s="111">
        <f>MID(TEXT(данные!E12,""),38,1)</f>
      </c>
      <c r="DJ20" s="111"/>
      <c r="DL20" s="111">
        <f>MID(TEXT(данные!E12,""),39,1)</f>
      </c>
      <c r="DM20" s="111"/>
      <c r="DO20" s="111">
        <f>MID(TEXT(данные!E12,""),40,1)</f>
      </c>
      <c r="DP20" s="111"/>
      <c r="DR20" s="111">
        <f>MID(TEXT(данные!E12,""),41,1)</f>
      </c>
      <c r="DS20" s="111"/>
      <c r="DU20" s="111">
        <f>MID(TEXT(данные!E12,""),42,1)</f>
      </c>
      <c r="DV20" s="111"/>
      <c r="DX20" s="111">
        <f>MID(TEXT(данные!E12,""),43,1)</f>
      </c>
      <c r="DY20" s="111"/>
      <c r="EA20" s="111">
        <f>MID(TEXT(данные!E12,""),44,1)</f>
      </c>
      <c r="EB20" s="111"/>
      <c r="ED20" s="111">
        <f>MID(TEXT(данные!E12,""),45,1)</f>
      </c>
      <c r="EE20" s="111"/>
    </row>
    <row r="21" spans="1:256" s="13" customFormat="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135" s="9" customFormat="1" ht="12.75" customHeight="1">
      <c r="B22" s="111">
        <f>MID(TEXT(данные!E12,""),46,1)</f>
      </c>
      <c r="C22" s="111"/>
      <c r="E22" s="111">
        <f>MID(TEXT(данные!E12,""),47,1)</f>
      </c>
      <c r="F22" s="111"/>
      <c r="H22" s="111">
        <f>MID(TEXT(данные!E12,""),48,1)</f>
      </c>
      <c r="I22" s="111"/>
      <c r="K22" s="111">
        <f>MID(TEXT(данные!E12,""),49,1)</f>
      </c>
      <c r="L22" s="111"/>
      <c r="N22" s="111">
        <f>MID(TEXT(данные!E12,""),50,1)</f>
      </c>
      <c r="O22" s="111"/>
      <c r="Q22" s="111">
        <f>MID(TEXT(данные!E12,""),51,1)</f>
      </c>
      <c r="R22" s="111"/>
      <c r="T22" s="111">
        <f>MID(TEXT(данные!E12,""),52,1)</f>
      </c>
      <c r="U22" s="111"/>
      <c r="W22" s="111">
        <f>MID(TEXT(данные!E12,""),53,1)</f>
      </c>
      <c r="X22" s="111"/>
      <c r="Z22" s="111">
        <f>MID(TEXT(данные!E12,""),54,1)</f>
      </c>
      <c r="AA22" s="111"/>
      <c r="AC22" s="111">
        <f>MID(TEXT(данные!E12,""),55,1)</f>
      </c>
      <c r="AD22" s="111"/>
      <c r="AF22" s="111">
        <f>MID(TEXT(данные!E12,""),56,1)</f>
      </c>
      <c r="AG22" s="111"/>
      <c r="AI22" s="111">
        <f>MID(TEXT(данные!E12,""),57,1)</f>
      </c>
      <c r="AJ22" s="111"/>
      <c r="AL22" s="111">
        <f>MID(TEXT(данные!E12,""),58,1)</f>
      </c>
      <c r="AM22" s="111"/>
      <c r="AO22" s="111">
        <f>MID(TEXT(данные!E12,""),59,1)</f>
      </c>
      <c r="AP22" s="111"/>
      <c r="AR22" s="111">
        <f>MID(TEXT(данные!E12,""),60,1)</f>
      </c>
      <c r="AS22" s="111"/>
      <c r="AU22" s="111">
        <f>MID(TEXT(данные!E12,""),61,1)</f>
      </c>
      <c r="AV22" s="111"/>
      <c r="AX22" s="111">
        <f>MID(TEXT(данные!E12,""),62,1)</f>
      </c>
      <c r="AY22" s="111"/>
      <c r="BA22" s="111">
        <f>MID(TEXT(данные!E12,""),63,1)</f>
      </c>
      <c r="BB22" s="111"/>
      <c r="BD22" s="111">
        <f>MID(TEXT(данные!E12,""),64,1)</f>
      </c>
      <c r="BE22" s="111"/>
      <c r="BG22" s="111">
        <f>MID(TEXT(данные!E12,""),65,1)</f>
      </c>
      <c r="BH22" s="111"/>
      <c r="BJ22" s="111">
        <f>MID(TEXT(данные!E12,""),66,1)</f>
      </c>
      <c r="BK22" s="111"/>
      <c r="BM22" s="111">
        <f>MID(TEXT(данные!E12,""),67,1)</f>
      </c>
      <c r="BN22" s="111"/>
      <c r="BP22" s="111">
        <f>MID(TEXT(данные!E12,""),68,1)</f>
      </c>
      <c r="BQ22" s="111"/>
      <c r="BS22" s="111">
        <f>MID(TEXT(данные!E12,""),69,1)</f>
      </c>
      <c r="BT22" s="111"/>
      <c r="BV22" s="111">
        <f>MID(TEXT(данные!E12,""),70,1)</f>
      </c>
      <c r="BW22" s="111"/>
      <c r="BY22" s="111">
        <f>MID(TEXT(данные!E12,""),71,1)</f>
      </c>
      <c r="BZ22" s="111"/>
      <c r="CB22" s="111">
        <f>MID(TEXT(данные!E12,""),72,1)</f>
      </c>
      <c r="CC22" s="111"/>
      <c r="CE22" s="111">
        <f>MID(TEXT(данные!E12,""),73,1)</f>
      </c>
      <c r="CF22" s="111"/>
      <c r="CH22" s="111">
        <f>MID(TEXT(данные!E12,""),74,1)</f>
      </c>
      <c r="CI22" s="111"/>
      <c r="CK22" s="111">
        <f>MID(TEXT(данные!E12,""),75,1)</f>
      </c>
      <c r="CL22" s="111"/>
      <c r="CN22" s="111">
        <f>MID(TEXT(данные!E12,""),76,1)</f>
      </c>
      <c r="CO22" s="111"/>
      <c r="CQ22" s="111">
        <f>MID(TEXT(данные!E12,""),77,1)</f>
      </c>
      <c r="CR22" s="111"/>
      <c r="CT22" s="111">
        <f>MID(TEXT(данные!E12,""),78,1)</f>
      </c>
      <c r="CU22" s="111"/>
      <c r="CW22" s="111">
        <f>MID(TEXT(данные!E12,""),79,1)</f>
      </c>
      <c r="CX22" s="111"/>
      <c r="CZ22" s="111">
        <f>MID(TEXT(данные!E12,""),80,1)</f>
      </c>
      <c r="DA22" s="111"/>
      <c r="DC22" s="111">
        <f>MID(TEXT(данные!E12,""),81,1)</f>
      </c>
      <c r="DD22" s="111"/>
      <c r="DF22" s="111">
        <f>MID(TEXT(данные!E12,""),82,1)</f>
      </c>
      <c r="DG22" s="111"/>
      <c r="DI22" s="111">
        <f>MID(TEXT(данные!E12,""),83,1)</f>
      </c>
      <c r="DJ22" s="111"/>
      <c r="DL22" s="111">
        <f>MID(TEXT(данные!E12,""),84,1)</f>
      </c>
      <c r="DM22" s="111"/>
      <c r="DO22" s="111">
        <f>MID(TEXT(данные!E12,""),85,1)</f>
      </c>
      <c r="DP22" s="111"/>
      <c r="DR22" s="111">
        <f>MID(TEXT(данные!E12,""),86,1)</f>
      </c>
      <c r="DS22" s="111"/>
      <c r="DU22" s="111">
        <f>MID(TEXT(данные!E12,""),87,1)</f>
      </c>
      <c r="DV22" s="111"/>
      <c r="DX22" s="111">
        <f>MID(TEXT(данные!E12,""),88,1)</f>
      </c>
      <c r="DY22" s="111"/>
      <c r="EA22" s="111">
        <f>MID(TEXT(данные!E12,""),89,1)</f>
      </c>
      <c r="EB22" s="111"/>
      <c r="ED22" s="111">
        <f>MID(TEXT(данные!E12,""),90,1)</f>
      </c>
      <c r="EE22" s="111"/>
    </row>
    <row r="23" spans="1:256" s="11" customFormat="1" ht="12" customHeight="1">
      <c r="A23" s="9"/>
      <c r="B23" s="104" t="s">
        <v>14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/>
      <c r="EW23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135" s="9" customFormat="1" ht="12.75" customHeight="1">
      <c r="B24" s="111" t="str">
        <f>MID(TEXT(данные!E13,""),2,1)</f>
        <v>2</v>
      </c>
      <c r="C24" s="111"/>
      <c r="E24" s="111" t="str">
        <f>MID(TEXT(данные!E13,""),3,1)</f>
        <v>3</v>
      </c>
      <c r="F24" s="111"/>
      <c r="H24" s="111" t="str">
        <f>MID(TEXT(данные!E13,""),4,1)</f>
        <v>4</v>
      </c>
      <c r="I24" s="111"/>
      <c r="K24" s="111" t="str">
        <f>MID(TEXT(данные!E13,""),5,1)</f>
        <v>5</v>
      </c>
      <c r="L24" s="111"/>
      <c r="N24" s="111" t="str">
        <f>MID(TEXT(данные!E13,""),6,1)</f>
        <v>6</v>
      </c>
      <c r="O24" s="111"/>
      <c r="Q24" s="111" t="str">
        <f>MID(TEXT(данные!E13,""),7,1)</f>
        <v>7</v>
      </c>
      <c r="R24" s="111"/>
      <c r="T24" s="111" t="str">
        <f>MID(TEXT(данные!E13,""),8,1)</f>
        <v>8</v>
      </c>
      <c r="U24" s="111"/>
      <c r="W24" s="111" t="str">
        <f>MID(TEXT(данные!E13,""),9,1)</f>
        <v>9</v>
      </c>
      <c r="X24" s="111"/>
      <c r="Z24" s="111" t="str">
        <f>MID(TEXT(данные!E13,""),10,1)</f>
        <v>1</v>
      </c>
      <c r="AA24" s="111"/>
      <c r="AC24" s="111" t="str">
        <f>MID(TEXT(данные!E13,""),11,1)</f>
        <v>2</v>
      </c>
      <c r="AD24" s="111"/>
      <c r="AF24" s="111" t="str">
        <f>MID(TEXT(данные!E13,""),12,1)</f>
        <v>3</v>
      </c>
      <c r="AG24" s="111"/>
      <c r="AI24" s="111" t="str">
        <f>MID(TEXT(данные!E13,""),13,1)</f>
        <v>4</v>
      </c>
      <c r="AJ24" s="111"/>
      <c r="AL24" s="111" t="str">
        <f>MID(TEXT(данные!E13,""),14,1)</f>
        <v>5</v>
      </c>
      <c r="AM24" s="111"/>
      <c r="AO24" s="111">
        <f>MID(TEXT(данные!E13,""),15,1)</f>
      </c>
      <c r="AP24" s="111"/>
      <c r="AR24" s="111">
        <f>MID(TEXT(данные!E13,""),16,1)</f>
      </c>
      <c r="AS24" s="111"/>
      <c r="AU24" s="111">
        <f>MID(TEXT(данные!E13,""),17,1)</f>
      </c>
      <c r="AV24" s="111"/>
      <c r="AX24" s="99"/>
      <c r="AY24" s="149"/>
      <c r="BA24" s="99"/>
      <c r="BB24" s="149"/>
      <c r="BD24" s="99"/>
      <c r="BE24" s="149"/>
      <c r="BG24" s="99"/>
      <c r="BH24" s="149"/>
      <c r="BJ24" s="99"/>
      <c r="BK24" s="149"/>
      <c r="BM24" s="99"/>
      <c r="BN24" s="149"/>
      <c r="BP24" s="99"/>
      <c r="BQ24" s="149"/>
      <c r="BS24" s="111"/>
      <c r="BT24" s="111"/>
      <c r="BV24" s="111"/>
      <c r="BW24" s="111"/>
      <c r="BY24" s="111"/>
      <c r="BZ24" s="111"/>
      <c r="CB24" s="111"/>
      <c r="CC24" s="111"/>
      <c r="CE24" s="111"/>
      <c r="CF24" s="111"/>
      <c r="CH24" s="111"/>
      <c r="CI24" s="111"/>
      <c r="CK24" s="111"/>
      <c r="CL24" s="111"/>
      <c r="CN24" s="111"/>
      <c r="CO24" s="111"/>
      <c r="CQ24" s="111"/>
      <c r="CR24" s="111"/>
      <c r="CT24" s="111"/>
      <c r="CU24" s="111"/>
      <c r="CW24" s="111"/>
      <c r="CX24" s="111"/>
      <c r="CZ24" s="111"/>
      <c r="DA24" s="111"/>
      <c r="DC24" s="111"/>
      <c r="DD24" s="111"/>
      <c r="DF24" s="111"/>
      <c r="DG24" s="111"/>
      <c r="DI24" s="111"/>
      <c r="DJ24" s="111"/>
      <c r="DL24" s="111"/>
      <c r="DM24" s="111"/>
      <c r="DO24" s="111"/>
      <c r="DP24" s="111"/>
      <c r="DR24" s="111"/>
      <c r="DS24" s="111"/>
      <c r="DU24" s="111"/>
      <c r="DV24" s="111"/>
      <c r="DX24" s="111"/>
      <c r="DY24" s="111"/>
      <c r="EA24" s="111"/>
      <c r="EB24" s="111"/>
      <c r="ED24" s="111"/>
      <c r="EE24" s="111"/>
    </row>
    <row r="25" spans="1:256" s="11" customFormat="1" ht="11.25">
      <c r="A25" s="9"/>
      <c r="B25" s="104" t="s">
        <v>15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1" customFormat="1" ht="12" customHeight="1">
      <c r="A26" s="9"/>
      <c r="B26" s="104" t="s">
        <v>16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135" s="9" customFormat="1" ht="12.75" customHeight="1">
      <c r="B27" s="111" t="str">
        <f>MID(TEXT(данные!E14,""),2,1)</f>
        <v>4</v>
      </c>
      <c r="C27" s="111"/>
      <c r="E27" s="111" t="str">
        <f>MID(TEXT(данные!E14,""),3,1)</f>
        <v>0</v>
      </c>
      <c r="F27" s="111"/>
      <c r="H27" s="111" t="str">
        <f>MID(TEXT(данные!E14,""),4,1)</f>
        <v>2</v>
      </c>
      <c r="I27" s="111"/>
      <c r="K27" s="111" t="str">
        <f>MID(TEXT(данные!E14,""),5,1)</f>
        <v>5</v>
      </c>
      <c r="L27" s="111"/>
      <c r="N27" s="111" t="str">
        <f>MID(TEXT(данные!E14,""),6,1)</f>
        <v>0</v>
      </c>
      <c r="O27" s="111"/>
      <c r="Q27" s="111" t="str">
        <f>MID(TEXT(данные!E14,""),7,1)</f>
        <v>0</v>
      </c>
      <c r="R27" s="111"/>
      <c r="T27" s="111" t="str">
        <f>MID(TEXT(данные!E14,""),8,1)</f>
        <v>0</v>
      </c>
      <c r="U27" s="111"/>
      <c r="W27" s="111" t="str">
        <f>MID(TEXT(данные!E14,""),9,1)</f>
        <v>0</v>
      </c>
      <c r="X27" s="111"/>
      <c r="Z27" s="111" t="str">
        <f>MID(TEXT(данные!E14,""),10,1)</f>
        <v>0</v>
      </c>
      <c r="AA27" s="111"/>
      <c r="AC27" s="111" t="str">
        <f>MID(TEXT(данные!E14,""),11,1)</f>
        <v>0</v>
      </c>
      <c r="AD27" s="111"/>
      <c r="AF27" s="111" t="str">
        <f>MID(TEXT(данные!E14,""),12,1)</f>
        <v>/</v>
      </c>
      <c r="AG27" s="111"/>
      <c r="AI27" s="111" t="str">
        <f>MID(TEXT(данные!E14,""),13,1)</f>
        <v>1</v>
      </c>
      <c r="AJ27" s="111"/>
      <c r="AL27" s="111" t="str">
        <f>MID(TEXT(данные!E14,""),14,1)</f>
        <v>2</v>
      </c>
      <c r="AM27" s="111"/>
      <c r="AO27" s="111" t="str">
        <f>MID(TEXT(данные!E14,""),15,1)</f>
        <v>3</v>
      </c>
      <c r="AP27" s="111"/>
      <c r="AR27" s="111" t="str">
        <f>MID(TEXT(данные!E14,""),16,1)</f>
        <v>4</v>
      </c>
      <c r="AS27" s="111"/>
      <c r="AU27" s="111" t="str">
        <f>MID(TEXT(данные!E14,""),17,1)</f>
        <v>5</v>
      </c>
      <c r="AV27" s="111"/>
      <c r="AX27" s="111" t="str">
        <f>MID(TEXT(данные!E14,""),18,1)</f>
        <v>6</v>
      </c>
      <c r="AY27" s="111"/>
      <c r="BA27" s="111" t="str">
        <f>MID(TEXT(данные!E14,""),19,1)</f>
        <v>7</v>
      </c>
      <c r="BB27" s="111"/>
      <c r="BD27" s="111" t="str">
        <f>MID(TEXT(данные!E14,""),20,1)</f>
        <v>8</v>
      </c>
      <c r="BE27" s="111"/>
      <c r="BG27" s="111" t="str">
        <f>MID(TEXT(данные!E14,""),21,1)</f>
        <v>9</v>
      </c>
      <c r="BH27" s="111"/>
      <c r="BJ27" s="111">
        <f>MID(TEXT(данные!E14,""),22,1)</f>
      </c>
      <c r="BK27" s="111"/>
      <c r="BM27" s="111">
        <f>MID(TEXT(данные!E14,""),23,1)</f>
      </c>
      <c r="BN27" s="111"/>
      <c r="BP27" s="111"/>
      <c r="BQ27" s="111"/>
      <c r="BS27" s="111"/>
      <c r="BT27" s="111"/>
      <c r="BV27" s="111"/>
      <c r="BW27" s="111"/>
      <c r="BY27" s="111"/>
      <c r="BZ27" s="111"/>
      <c r="CB27" s="111"/>
      <c r="CC27" s="111"/>
      <c r="CE27" s="111"/>
      <c r="CF27" s="111"/>
      <c r="CH27" s="111"/>
      <c r="CI27" s="111"/>
      <c r="CK27" s="111"/>
      <c r="CL27" s="111"/>
      <c r="CN27" s="111"/>
      <c r="CO27" s="111"/>
      <c r="CQ27" s="111"/>
      <c r="CR27" s="111"/>
      <c r="CT27" s="111"/>
      <c r="CU27" s="111"/>
      <c r="CW27" s="111"/>
      <c r="CX27" s="111"/>
      <c r="CZ27" s="111"/>
      <c r="DA27" s="111"/>
      <c r="DC27" s="111"/>
      <c r="DD27" s="111"/>
      <c r="DF27" s="111"/>
      <c r="DG27" s="111"/>
      <c r="DI27" s="111"/>
      <c r="DJ27" s="111"/>
      <c r="DL27" s="111"/>
      <c r="DM27" s="111"/>
      <c r="DO27" s="111"/>
      <c r="DP27" s="111"/>
      <c r="DR27" s="111"/>
      <c r="DS27" s="111"/>
      <c r="DU27" s="111"/>
      <c r="DV27" s="111"/>
      <c r="DX27" s="111"/>
      <c r="DY27" s="111"/>
      <c r="EA27" s="111"/>
      <c r="EB27" s="111"/>
      <c r="ED27" s="111"/>
      <c r="EE27" s="111"/>
    </row>
    <row r="28" spans="1:256" s="11" customFormat="1" ht="11.25">
      <c r="A28" s="9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1" customFormat="1" ht="12" customHeight="1">
      <c r="A29" s="9"/>
      <c r="B29" s="104" t="s">
        <v>18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135" s="9" customFormat="1" ht="12.75" customHeight="1">
      <c r="B30" s="111" t="str">
        <f>LEFT(TEXT(данные!E15,""),1)</f>
        <v>2</v>
      </c>
      <c r="C30" s="111"/>
      <c r="E30" s="111" t="str">
        <f>MID(TEXT(данные!E15,""),2,1)</f>
        <v>4</v>
      </c>
      <c r="F30" s="111"/>
      <c r="H30" s="111" t="str">
        <f>MID(TEXT(данные!E15,""),3,1)</f>
        <v>5</v>
      </c>
      <c r="I30" s="111"/>
      <c r="K30" s="111" t="str">
        <f>MID(TEXT(данные!E15,""),4,1)</f>
        <v>1</v>
      </c>
      <c r="L30" s="111"/>
      <c r="N30" s="111" t="str">
        <f>MID(TEXT(данные!E15,""),5,1)</f>
        <v>2</v>
      </c>
      <c r="O30" s="111"/>
      <c r="Q30" s="111" t="str">
        <f>MID(TEXT(данные!E15,""),6,1)</f>
        <v>7</v>
      </c>
      <c r="R30" s="111"/>
      <c r="T30" s="111" t="str">
        <f>MID(TEXT(данные!E15,""),7,1)</f>
        <v>,</v>
      </c>
      <c r="U30" s="111"/>
      <c r="W30" s="111" t="str">
        <f>MID(TEXT(данные!E15,""),8,1)</f>
        <v> </v>
      </c>
      <c r="X30" s="111"/>
      <c r="Z30" s="111" t="str">
        <f>MID(TEXT(данные!E15,""),9,1)</f>
        <v>П</v>
      </c>
      <c r="AA30" s="111"/>
      <c r="AC30" s="111" t="str">
        <f>MID(TEXT(данные!E15,""),10,1)</f>
        <v>е</v>
      </c>
      <c r="AD30" s="111"/>
      <c r="AF30" s="111" t="str">
        <f>MID(TEXT(данные!E15,""),11,1)</f>
        <v>н</v>
      </c>
      <c r="AG30" s="111"/>
      <c r="AI30" s="111" t="str">
        <f>MID(TEXT(данные!E15,""),12,1)</f>
        <v>з</v>
      </c>
      <c r="AJ30" s="111"/>
      <c r="AL30" s="111" t="str">
        <f>MID(TEXT(данные!E15,""),13,1)</f>
        <v>е</v>
      </c>
      <c r="AM30" s="111"/>
      <c r="AO30" s="111" t="str">
        <f>MID(TEXT(данные!E15,""),14,1)</f>
        <v>н</v>
      </c>
      <c r="AP30" s="111"/>
      <c r="AR30" s="111" t="str">
        <f>MID(TEXT(данные!E15,""),15,1)</f>
        <v>с</v>
      </c>
      <c r="AS30" s="111"/>
      <c r="AU30" s="111" t="str">
        <f>MID(TEXT(данные!E15,""),16,1)</f>
        <v>к</v>
      </c>
      <c r="AV30" s="111"/>
      <c r="AX30" s="111" t="str">
        <f>MID(TEXT(данные!E15,""),17,1)</f>
        <v>а</v>
      </c>
      <c r="AY30" s="111"/>
      <c r="BA30" s="111" t="str">
        <f>MID(TEXT(данные!E15,""),18,1)</f>
        <v>я</v>
      </c>
      <c r="BB30" s="111"/>
      <c r="BD30" s="111" t="str">
        <f>MID(TEXT(данные!E15,""),19,1)</f>
        <v> </v>
      </c>
      <c r="BE30" s="111"/>
      <c r="BG30" s="111" t="str">
        <f>MID(TEXT(данные!E15,""),20,1)</f>
        <v>о</v>
      </c>
      <c r="BH30" s="111"/>
      <c r="BJ30" s="111" t="str">
        <f>MID(TEXT(данные!E15,""),21,1)</f>
        <v>б</v>
      </c>
      <c r="BK30" s="111"/>
      <c r="BM30" s="111" t="str">
        <f>MID(TEXT(данные!E15,""),22,1)</f>
        <v>л</v>
      </c>
      <c r="BN30" s="111"/>
      <c r="BP30" s="111" t="str">
        <f>MID(TEXT(данные!E15,""),23,1)</f>
        <v>,</v>
      </c>
      <c r="BQ30" s="111"/>
      <c r="BS30" s="111" t="str">
        <f>MID(TEXT(данные!E15,""),24,1)</f>
        <v> </v>
      </c>
      <c r="BT30" s="111"/>
      <c r="BV30" s="111" t="str">
        <f>MID(TEXT(данные!E15,""),25,1)</f>
        <v>д</v>
      </c>
      <c r="BW30" s="111"/>
      <c r="BY30" s="111" t="str">
        <f>MID(TEXT(данные!E15,""),26,1)</f>
        <v>е</v>
      </c>
      <c r="BZ30" s="111"/>
      <c r="CB30" s="111" t="str">
        <f>MID(TEXT(данные!E15,""),27,1)</f>
        <v>р</v>
      </c>
      <c r="CC30" s="111"/>
      <c r="CE30" s="111" t="str">
        <f>MID(TEXT(данные!E15,""),28,1)</f>
        <v>.</v>
      </c>
      <c r="CF30" s="111"/>
      <c r="CH30" s="111" t="str">
        <f>MID(TEXT(данные!E15,""),29,1)</f>
        <v>К</v>
      </c>
      <c r="CI30" s="111"/>
      <c r="CK30" s="111" t="str">
        <f>MID(TEXT(данные!E15,""),30,1)</f>
        <v>р</v>
      </c>
      <c r="CL30" s="111"/>
      <c r="CN30" s="111" t="str">
        <f>MID(TEXT(данные!E15,""),31,1)</f>
        <v>и</v>
      </c>
      <c r="CO30" s="111"/>
      <c r="CQ30" s="111" t="str">
        <f>MID(TEXT(данные!E15,""),32,1)</f>
        <v>в</v>
      </c>
      <c r="CR30" s="111"/>
      <c r="CT30" s="111" t="str">
        <f>MID(TEXT(данные!E15,""),33,1)</f>
        <v>о</v>
      </c>
      <c r="CU30" s="111"/>
      <c r="CW30" s="111" t="str">
        <f>MID(TEXT(данные!E15,""),34,1)</f>
        <v>р</v>
      </c>
      <c r="CX30" s="111"/>
      <c r="CZ30" s="111" t="str">
        <f>MID(TEXT(данные!E15,""),35,1)</f>
        <v>у</v>
      </c>
      <c r="DA30" s="111"/>
      <c r="DC30" s="111" t="str">
        <f>MID(TEXT(данные!E15,""),36,1)</f>
        <v>к</v>
      </c>
      <c r="DD30" s="111"/>
      <c r="DF30" s="111" t="str">
        <f>MID(TEXT(данные!E15,""),37,1)</f>
        <v>о</v>
      </c>
      <c r="DG30" s="111"/>
      <c r="DI30" s="111" t="str">
        <f>MID(TEXT(данные!E15,""),38,1)</f>
        <v>в</v>
      </c>
      <c r="DJ30" s="111"/>
      <c r="DL30" s="111" t="str">
        <f>MID(TEXT(данные!E15,""),39,1)</f>
        <v>о</v>
      </c>
      <c r="DM30" s="111"/>
      <c r="DO30" s="111" t="str">
        <f>MID(TEXT(данные!E15,""),40,1)</f>
        <v>,</v>
      </c>
      <c r="DP30" s="111"/>
      <c r="DR30" s="111" t="str">
        <f>MID(TEXT(данные!E15,""),41,1)</f>
        <v> </v>
      </c>
      <c r="DS30" s="111"/>
      <c r="DU30" s="111" t="str">
        <f>MID(TEXT(данные!E15,""),42,1)</f>
        <v>д</v>
      </c>
      <c r="DV30" s="111"/>
      <c r="DX30" s="111" t="str">
        <f>MID(TEXT(данные!E15,""),43,1)</f>
        <v>.</v>
      </c>
      <c r="DY30" s="111"/>
      <c r="EA30" s="111" t="str">
        <f>MID(TEXT(данные!E15,""),44,1)</f>
        <v>4</v>
      </c>
      <c r="EB30" s="111"/>
      <c r="ED30" s="111" t="str">
        <f>MID(TEXT(данные!E15,""),45,1)</f>
        <v>,</v>
      </c>
      <c r="EE30" s="111"/>
    </row>
    <row r="31" spans="1:256" s="11" customFormat="1" ht="12" customHeight="1">
      <c r="A31" s="9"/>
      <c r="B31" s="104" t="s">
        <v>19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135" s="9" customFormat="1" ht="12.75" customHeight="1">
      <c r="B32" s="111" t="str">
        <f>MID(TEXT(данные!E15,""),46,1)</f>
        <v> </v>
      </c>
      <c r="C32" s="111"/>
      <c r="E32" s="111" t="str">
        <f>MID(TEXT(данные!E15,""),47,1)</f>
        <v>к</v>
      </c>
      <c r="F32" s="111"/>
      <c r="H32" s="111" t="str">
        <f>MID(TEXT(данные!E15,""),48,1)</f>
        <v>в</v>
      </c>
      <c r="I32" s="111"/>
      <c r="K32" s="111" t="str">
        <f>MID(TEXT(данные!E15,""),49,1)</f>
        <v>.</v>
      </c>
      <c r="L32" s="111"/>
      <c r="N32" s="111" t="str">
        <f>MID(TEXT(данные!E15,""),50,1)</f>
        <v>1</v>
      </c>
      <c r="O32" s="111"/>
      <c r="Q32" s="111" t="str">
        <f>MID(TEXT(данные!E15,""),51,1)</f>
        <v>5</v>
      </c>
      <c r="R32" s="111"/>
      <c r="T32" s="111">
        <f>MID(TEXT(данные!E15,""),52,1)</f>
      </c>
      <c r="U32" s="111"/>
      <c r="W32" s="111">
        <f>MID(TEXT(данные!E15,""),53,1)</f>
      </c>
      <c r="X32" s="111"/>
      <c r="Z32" s="111">
        <f>MID(TEXT(данные!E15,""),54,1)</f>
      </c>
      <c r="AA32" s="111"/>
      <c r="AC32" s="111">
        <f>MID(TEXT(данные!E15,""),55,1)</f>
      </c>
      <c r="AD32" s="111"/>
      <c r="AF32" s="111">
        <f>MID(TEXT(данные!E15,""),56,1)</f>
      </c>
      <c r="AG32" s="111"/>
      <c r="AI32" s="111">
        <f>MID(TEXT(данные!E15,""),57,1)</f>
      </c>
      <c r="AJ32" s="111"/>
      <c r="AL32" s="111">
        <f>MID(TEXT(данные!E15,""),58,1)</f>
      </c>
      <c r="AM32" s="111"/>
      <c r="AO32" s="111">
        <f>MID(TEXT(данные!E15,""),59,1)</f>
      </c>
      <c r="AP32" s="111"/>
      <c r="AR32" s="111">
        <f>MID(TEXT(данные!E15,""),60,1)</f>
      </c>
      <c r="AS32" s="111"/>
      <c r="AU32" s="111">
        <f>MID(TEXT(данные!E15,""),61,1)</f>
      </c>
      <c r="AV32" s="111"/>
      <c r="AX32" s="111">
        <f>MID(TEXT(данные!E15,""),62,1)</f>
      </c>
      <c r="AY32" s="111"/>
      <c r="BA32" s="111">
        <f>MID(TEXT(данные!E15,""),63,1)</f>
      </c>
      <c r="BB32" s="111"/>
      <c r="BD32" s="111">
        <f>MID(TEXT(данные!E15,""),64,1)</f>
      </c>
      <c r="BE32" s="111"/>
      <c r="BG32" s="111">
        <f>MID(TEXT(данные!E15,""),65,1)</f>
      </c>
      <c r="BH32" s="111"/>
      <c r="BJ32" s="111">
        <f>MID(TEXT(данные!E15,""),66,1)</f>
      </c>
      <c r="BK32" s="111"/>
      <c r="BM32" s="111">
        <f>MID(TEXT(данные!E15,""),67,1)</f>
      </c>
      <c r="BN32" s="111"/>
      <c r="BP32" s="111">
        <f>MID(TEXT(данные!E15,""),68,1)</f>
      </c>
      <c r="BQ32" s="111"/>
      <c r="BS32" s="111">
        <f>MID(TEXT(данные!E15,""),69,1)</f>
      </c>
      <c r="BT32" s="111"/>
      <c r="BV32" s="111">
        <f>MID(TEXT(данные!E15,""),70,1)</f>
      </c>
      <c r="BW32" s="111"/>
      <c r="BY32" s="111">
        <f>MID(TEXT(данные!E15,""),71,1)</f>
      </c>
      <c r="BZ32" s="111"/>
      <c r="CB32" s="111">
        <f>MID(TEXT(данные!E15,""),72,1)</f>
      </c>
      <c r="CC32" s="111"/>
      <c r="CE32" s="111">
        <f>MID(TEXT(данные!E15,""),73,1)</f>
      </c>
      <c r="CF32" s="111"/>
      <c r="CH32" s="111">
        <f>MID(TEXT(данные!E15,""),74,1)</f>
      </c>
      <c r="CI32" s="111"/>
      <c r="CK32" s="111">
        <f>MID(TEXT(данные!E15,""),75,1)</f>
      </c>
      <c r="CL32" s="111"/>
      <c r="CN32" s="111">
        <f>MID(TEXT(данные!E15,""),76,1)</f>
      </c>
      <c r="CO32" s="111"/>
      <c r="CQ32" s="111">
        <f>MID(TEXT(данные!E15,""),77,1)</f>
      </c>
      <c r="CR32" s="111"/>
      <c r="CT32" s="111">
        <f>MID(TEXT(данные!E15,""),78,1)</f>
      </c>
      <c r="CU32" s="111"/>
      <c r="CW32" s="111">
        <f>MID(TEXT(данные!E15,""),79,1)</f>
      </c>
      <c r="CX32" s="111"/>
      <c r="CZ32" s="111">
        <f>MID(TEXT(данные!E15,""),80,1)</f>
      </c>
      <c r="DA32" s="111"/>
      <c r="DC32" s="111">
        <f>MID(TEXT(данные!E15,""),81,1)</f>
      </c>
      <c r="DD32" s="111"/>
      <c r="DF32" s="111">
        <f>MID(TEXT(данные!E15,""),82,1)</f>
      </c>
      <c r="DG32" s="111"/>
      <c r="DI32" s="111">
        <f>MID(TEXT(данные!E15,""),83,1)</f>
      </c>
      <c r="DJ32" s="111"/>
      <c r="DL32" s="111">
        <f>MID(TEXT(данные!E15,""),84,1)</f>
      </c>
      <c r="DM32" s="111"/>
      <c r="DO32" s="111">
        <f>MID(TEXT(данные!E15,""),85,1)</f>
      </c>
      <c r="DP32" s="111"/>
      <c r="DR32" s="111">
        <f>MID(TEXT(данные!E15,""),86,1)</f>
      </c>
      <c r="DS32" s="111"/>
      <c r="DU32" s="111">
        <f>MID(TEXT(данные!E15,""),87,1)</f>
      </c>
      <c r="DV32" s="111"/>
      <c r="DX32" s="111">
        <f>MID(TEXT(данные!E15,""),88,1)</f>
      </c>
      <c r="DY32" s="111"/>
      <c r="EA32" s="111">
        <f>MID(TEXT(данные!E15,""),89,1)</f>
      </c>
      <c r="EB32" s="111"/>
      <c r="ED32" s="111">
        <f>MID(TEXT(данные!E15,""),90,1)</f>
      </c>
      <c r="EE32" s="111"/>
    </row>
    <row r="33" spans="1:256" s="11" customFormat="1" ht="11.25">
      <c r="A33" s="9"/>
      <c r="B33" s="104" t="s">
        <v>20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134" s="9" customFormat="1" ht="12.75" customHeight="1">
      <c r="B34" s="9" t="s">
        <v>21</v>
      </c>
      <c r="DR34" s="14" t="s">
        <v>22</v>
      </c>
      <c r="DS34" s="111" t="s">
        <v>23</v>
      </c>
      <c r="DT34" s="111"/>
      <c r="DU34" s="113" t="s">
        <v>24</v>
      </c>
      <c r="DV34" s="113"/>
      <c r="DW34" s="113"/>
      <c r="DX34" s="113"/>
      <c r="DY34" s="113"/>
      <c r="DZ34" s="113"/>
      <c r="EA34" s="113"/>
      <c r="EB34" s="111" t="s">
        <v>25</v>
      </c>
      <c r="EC34" s="111"/>
      <c r="ED34" s="9" t="s">
        <v>26</v>
      </c>
    </row>
    <row r="35" s="9" customFormat="1" ht="3" customHeight="1"/>
    <row r="36" spans="1:256" s="12" customFormat="1" ht="12.75" customHeight="1">
      <c r="A36" s="9"/>
      <c r="B36" s="111" t="str">
        <f>миграционная!B36</f>
        <v>Х</v>
      </c>
      <c r="C36" s="111"/>
      <c r="D36" s="112" t="s">
        <v>28</v>
      </c>
      <c r="E36" s="112"/>
      <c r="F36" s="112"/>
      <c r="G36" s="108" t="s">
        <v>29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2" customFormat="1" ht="3.75" customHeight="1">
      <c r="A37" s="9"/>
      <c r="B37" s="9"/>
      <c r="C37" s="9"/>
      <c r="D37" s="9"/>
      <c r="E37" s="9"/>
      <c r="F37" s="9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2" customFormat="1" ht="12.75" customHeight="1">
      <c r="A38" s="9"/>
      <c r="B38" s="111"/>
      <c r="C38" s="111"/>
      <c r="D38" s="112" t="s">
        <v>28</v>
      </c>
      <c r="E38" s="112"/>
      <c r="F38" s="112"/>
      <c r="G38" s="108" t="s">
        <v>30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2" customFormat="1" ht="3.75" customHeight="1">
      <c r="A39" s="9"/>
      <c r="B39" s="9"/>
      <c r="C39" s="9"/>
      <c r="D39" s="9"/>
      <c r="E39" s="9"/>
      <c r="F39" s="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2" customFormat="1" ht="12.75" customHeight="1">
      <c r="A40" s="9"/>
      <c r="B40" s="111"/>
      <c r="C40" s="111"/>
      <c r="D40" s="112" t="s">
        <v>28</v>
      </c>
      <c r="E40" s="112"/>
      <c r="F40" s="112"/>
      <c r="G40" s="108" t="s">
        <v>31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2" customFormat="1" ht="3.75" customHeight="1">
      <c r="A41" s="9"/>
      <c r="B41" s="9"/>
      <c r="C41" s="9"/>
      <c r="D41" s="9"/>
      <c r="E41" s="9"/>
      <c r="F41" s="9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2" customFormat="1" ht="12.75" customHeight="1">
      <c r="A42" s="9"/>
      <c r="B42" s="111"/>
      <c r="C42" s="111"/>
      <c r="D42" s="112" t="s">
        <v>28</v>
      </c>
      <c r="E42" s="112"/>
      <c r="F42" s="112"/>
      <c r="G42" s="108" t="s">
        <v>32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2" customFormat="1" ht="3.75" customHeight="1">
      <c r="A43" s="9"/>
      <c r="B43" s="9"/>
      <c r="C43" s="9"/>
      <c r="D43" s="9"/>
      <c r="E43" s="9"/>
      <c r="F43" s="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2" customFormat="1" ht="12.75" customHeight="1">
      <c r="A44" s="9"/>
      <c r="B44" s="111"/>
      <c r="C44" s="111"/>
      <c r="D44" s="112" t="s">
        <v>28</v>
      </c>
      <c r="E44" s="112"/>
      <c r="F44" s="112"/>
      <c r="G44" s="108" t="s">
        <v>33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="9" customFormat="1" ht="3.75" customHeight="1"/>
    <row r="46" spans="2:135" s="9" customFormat="1" ht="12.75" customHeight="1">
      <c r="B46" s="111"/>
      <c r="C46" s="111"/>
      <c r="D46" s="112" t="s">
        <v>28</v>
      </c>
      <c r="E46" s="112"/>
      <c r="F46" s="112"/>
      <c r="G46" s="108" t="s">
        <v>34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2"/>
      <c r="BL46" s="111"/>
      <c r="BM46" s="111"/>
      <c r="BN46" s="112" t="s">
        <v>28</v>
      </c>
      <c r="BO46" s="112"/>
      <c r="BP46" s="112"/>
      <c r="BQ46" s="108" t="s">
        <v>35</v>
      </c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</row>
    <row r="47" spans="2:68" s="9" customFormat="1" ht="3.75" customHeight="1">
      <c r="B47" s="16"/>
      <c r="C47" s="16"/>
      <c r="D47" s="17"/>
      <c r="E47" s="14"/>
      <c r="F47" s="14"/>
      <c r="BI47" s="12"/>
      <c r="BJ47" s="12"/>
      <c r="BL47" s="16"/>
      <c r="BM47" s="16"/>
      <c r="BN47" s="17"/>
      <c r="BO47" s="14"/>
      <c r="BP47" s="14"/>
    </row>
    <row r="48" spans="1:256" s="18" customFormat="1" ht="11.25">
      <c r="A48" s="9"/>
      <c r="B48" s="105" t="s">
        <v>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9" customFormat="1" ht="11.25">
      <c r="A49" s="9"/>
      <c r="B49" s="108" t="s">
        <v>37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 t="str">
        <f>данные!E16</f>
        <v>17.72, 51.42.1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20" customFormat="1" ht="11.25">
      <c r="A50" s="9"/>
      <c r="B50" s="109" t="s">
        <v>38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="9" customFormat="1" ht="3" customHeight="1"/>
    <row r="52" spans="2:135" s="9" customFormat="1" ht="7.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10" t="s">
        <v>39</v>
      </c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</row>
    <row r="53" spans="61:75" s="9" customFormat="1" ht="6" customHeight="1"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</row>
    <row r="54" spans="61:75" s="9" customFormat="1" ht="3" customHeight="1"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256" s="10" customFormat="1" ht="11.25">
      <c r="A55" s="9"/>
      <c r="B55" s="107" t="s">
        <v>40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0" customFormat="1" ht="11.25">
      <c r="A56" s="9"/>
      <c r="B56" s="107" t="s">
        <v>41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2" customFormat="1" ht="15.75" customHeight="1">
      <c r="A57" s="9"/>
      <c r="B57" s="108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="9" customFormat="1" ht="3" customHeight="1"/>
    <row r="59" spans="2:135" s="9" customFormat="1" ht="12.75" customHeight="1">
      <c r="B59" s="150" t="str">
        <f>IF(B20=0,"",B20)</f>
        <v>О</v>
      </c>
      <c r="C59" s="150"/>
      <c r="D59" s="151"/>
      <c r="E59" s="150" t="str">
        <f>IF(E20=0,"",E20)</f>
        <v>О</v>
      </c>
      <c r="F59" s="150"/>
      <c r="G59" s="151"/>
      <c r="H59" s="150" t="str">
        <f>IF(H20=0,"",H20)</f>
        <v>О</v>
      </c>
      <c r="I59" s="150"/>
      <c r="J59" s="151"/>
      <c r="K59" s="150" t="str">
        <f>IF(K20=0,"",K20)</f>
        <v> </v>
      </c>
      <c r="L59" s="150"/>
      <c r="M59" s="151"/>
      <c r="N59" s="150" t="str">
        <f>IF(N20=0,"",N20)</f>
        <v>"</v>
      </c>
      <c r="O59" s="150"/>
      <c r="P59" s="151"/>
      <c r="Q59" s="150" t="str">
        <f>IF(Q20=0,"",Q20)</f>
        <v>Р</v>
      </c>
      <c r="R59" s="150"/>
      <c r="S59" s="151"/>
      <c r="T59" s="150" t="str">
        <f>IF(T20=0,"",T20)</f>
        <v>о</v>
      </c>
      <c r="U59" s="150"/>
      <c r="V59" s="151"/>
      <c r="W59" s="150" t="str">
        <f>IF(W20=0,"",W20)</f>
        <v>г</v>
      </c>
      <c r="X59" s="150"/>
      <c r="Y59" s="151"/>
      <c r="Z59" s="150" t="str">
        <f>IF(Z20=0,"",Z20)</f>
        <v>а</v>
      </c>
      <c r="AA59" s="150"/>
      <c r="AB59" s="151"/>
      <c r="AC59" s="150" t="str">
        <f>IF(AC20=0,"",AC20)</f>
        <v> </v>
      </c>
      <c r="AD59" s="150"/>
      <c r="AF59" s="150" t="str">
        <f>IF(AF20=0,"",AF20)</f>
        <v>и</v>
      </c>
      <c r="AG59" s="150"/>
      <c r="AI59" s="150" t="str">
        <f>IF(AI20=0,"",AI20)</f>
        <v> </v>
      </c>
      <c r="AJ59" s="150"/>
      <c r="AL59" s="150" t="str">
        <f>IF(AL20=0,"",AL20)</f>
        <v>к</v>
      </c>
      <c r="AM59" s="150"/>
      <c r="AO59" s="150" t="str">
        <f>IF(AO20=0,"",AO20)</f>
        <v>о</v>
      </c>
      <c r="AP59" s="150"/>
      <c r="AR59" s="150" t="str">
        <f>IF(AR20=0,"",AR20)</f>
        <v>п</v>
      </c>
      <c r="AS59" s="150"/>
      <c r="AU59" s="150" t="str">
        <f>IF(AU20=0,"",AU20)</f>
        <v>ы</v>
      </c>
      <c r="AV59" s="150"/>
      <c r="AX59" s="150" t="str">
        <f>IF(AX20=0,"",AX20)</f>
        <v>т</v>
      </c>
      <c r="AY59" s="150"/>
      <c r="BA59" s="150" t="str">
        <f>IF(BA20=0,"",BA20)</f>
        <v>а</v>
      </c>
      <c r="BB59" s="150"/>
      <c r="BD59" s="150" t="str">
        <f>IF(BD20=0,"",BD20)</f>
        <v>"</v>
      </c>
      <c r="BE59" s="150"/>
      <c r="BG59" s="150">
        <f>IF(BG20=0,"",BG20)</f>
      </c>
      <c r="BH59" s="150"/>
      <c r="BJ59" s="150">
        <f>IF(BJ20=0,"",BJ20)</f>
      </c>
      <c r="BK59" s="150"/>
      <c r="BM59" s="150">
        <f>IF(BM20=0,"",BM20)</f>
      </c>
      <c r="BN59" s="150"/>
      <c r="BP59" s="150">
        <f>IF(BP20=0,"",BP20)</f>
      </c>
      <c r="BQ59" s="150"/>
      <c r="BS59" s="150">
        <f>IF(BS20=0,"",BS20)</f>
      </c>
      <c r="BT59" s="150"/>
      <c r="BV59" s="150">
        <f>IF(BV20=0,"",BV20)</f>
      </c>
      <c r="BW59" s="150"/>
      <c r="BY59" s="150">
        <f>IF(BY20=0,"",BY20)</f>
      </c>
      <c r="BZ59" s="150"/>
      <c r="CB59" s="150">
        <f>IF(CB20=0,"",CB20)</f>
      </c>
      <c r="CC59" s="150"/>
      <c r="CE59" s="150">
        <f>IF(CE20=0,"",CE20)</f>
      </c>
      <c r="CF59" s="150"/>
      <c r="CH59" s="150">
        <f>IF(CH20=0,"",CH20)</f>
      </c>
      <c r="CI59" s="150"/>
      <c r="CK59" s="150">
        <f>IF(CK20=0,"",CK20)</f>
      </c>
      <c r="CL59" s="150"/>
      <c r="CN59" s="150">
        <f>IF(CN20=0,"",CN20)</f>
      </c>
      <c r="CO59" s="150"/>
      <c r="CQ59" s="150">
        <f>IF(CQ20=0,"",CQ20)</f>
      </c>
      <c r="CR59" s="150"/>
      <c r="CT59" s="150">
        <f>IF(CT20=0,"",CT20)</f>
      </c>
      <c r="CU59" s="150"/>
      <c r="CW59" s="150">
        <f>IF(CW20=0,"",CW20)</f>
      </c>
      <c r="CX59" s="150"/>
      <c r="CZ59" s="150">
        <f>IF(CZ20=0,"",CZ20)</f>
      </c>
      <c r="DA59" s="150"/>
      <c r="DC59" s="150">
        <f>IF(DC20=0,"",DC20)</f>
      </c>
      <c r="DD59" s="150"/>
      <c r="DF59" s="150">
        <f>IF(DF20=0,"",DF20)</f>
      </c>
      <c r="DG59" s="150"/>
      <c r="DI59" s="150">
        <f>IF(DI20=0,"",DI20)</f>
      </c>
      <c r="DJ59" s="150"/>
      <c r="DL59" s="150">
        <f>IF(DL20=0,"",DL20)</f>
      </c>
      <c r="DM59" s="150"/>
      <c r="DO59" s="150">
        <f>IF(DO20=0,"",DO20)</f>
      </c>
      <c r="DP59" s="150"/>
      <c r="DR59" s="150">
        <f>IF(DR20=0,"",DR20)</f>
      </c>
      <c r="DS59" s="150"/>
      <c r="DU59" s="150">
        <f>IF(DU20=0,"",DU20)</f>
      </c>
      <c r="DV59" s="150"/>
      <c r="DX59" s="150">
        <f>IF(DX20=0,"",DX20)</f>
      </c>
      <c r="DY59" s="150"/>
      <c r="EA59" s="150">
        <f>IF(EA20=0,"",EA20)</f>
      </c>
      <c r="EB59" s="150"/>
      <c r="ED59" s="150">
        <f>IF(ED20=0,"",ED20)</f>
      </c>
      <c r="EE59" s="150"/>
    </row>
    <row r="60" s="9" customFormat="1" ht="3.75" customHeight="1"/>
    <row r="61" spans="2:135" s="9" customFormat="1" ht="12.75" customHeight="1">
      <c r="B61" s="150">
        <f>IF(B22=0,"",B22)</f>
      </c>
      <c r="C61" s="150"/>
      <c r="D61" s="151"/>
      <c r="E61" s="150">
        <f>IF(E22=0,"",E22)</f>
      </c>
      <c r="F61" s="150"/>
      <c r="G61" s="151"/>
      <c r="H61" s="150">
        <f>IF(H22=0,"",H22)</f>
      </c>
      <c r="I61" s="150"/>
      <c r="J61" s="151"/>
      <c r="K61" s="150">
        <f>IF(K22=0,"",K22)</f>
      </c>
      <c r="L61" s="150"/>
      <c r="M61" s="151"/>
      <c r="N61" s="150">
        <f>IF(N22=0,"",N22)</f>
      </c>
      <c r="O61" s="150"/>
      <c r="P61" s="151"/>
      <c r="Q61" s="150">
        <f>IF(Q22=0,"",Q22)</f>
      </c>
      <c r="R61" s="150"/>
      <c r="S61" s="151"/>
      <c r="T61" s="150">
        <f>IF(T22=0,"",T22)</f>
      </c>
      <c r="U61" s="150"/>
      <c r="V61" s="151"/>
      <c r="W61" s="150">
        <f>IF(W22=0,"",W22)</f>
      </c>
      <c r="X61" s="150"/>
      <c r="Y61" s="151"/>
      <c r="Z61" s="150">
        <f>IF(Z22=0,"",Z22)</f>
      </c>
      <c r="AA61" s="150"/>
      <c r="AB61" s="151"/>
      <c r="AC61" s="150">
        <f>IF(AC22=0,"",AC22)</f>
      </c>
      <c r="AD61" s="150"/>
      <c r="AF61" s="150">
        <f>IF(AF22=0,"",AF22)</f>
      </c>
      <c r="AG61" s="150"/>
      <c r="AI61" s="150">
        <f>IF(AI22=0,"",AI22)</f>
      </c>
      <c r="AJ61" s="150"/>
      <c r="AL61" s="150">
        <f>IF(AL22=0,"",AL22)</f>
      </c>
      <c r="AM61" s="150"/>
      <c r="AO61" s="150">
        <f>IF(AO22=0,"",AO22)</f>
      </c>
      <c r="AP61" s="150"/>
      <c r="AR61" s="150">
        <f>IF(AR22=0,"",AR22)</f>
      </c>
      <c r="AS61" s="150"/>
      <c r="AU61" s="150">
        <f>IF(AU22=0,"",AU22)</f>
      </c>
      <c r="AV61" s="150"/>
      <c r="AX61" s="150">
        <f>IF(AX22=0,"",AX22)</f>
      </c>
      <c r="AY61" s="150"/>
      <c r="BA61" s="150">
        <f>IF(BA22=0,"",BA22)</f>
      </c>
      <c r="BB61" s="150"/>
      <c r="BD61" s="150">
        <f>IF(BD22=0,"",BD22)</f>
      </c>
      <c r="BE61" s="150"/>
      <c r="BG61" s="150">
        <f>IF(BG22=0,"",BG22)</f>
      </c>
      <c r="BH61" s="150"/>
      <c r="BJ61" s="150">
        <f>IF(BJ22=0,"",BJ22)</f>
      </c>
      <c r="BK61" s="150"/>
      <c r="BM61" s="150">
        <f>IF(BM22=0,"",BM22)</f>
      </c>
      <c r="BN61" s="150"/>
      <c r="BP61" s="150">
        <f>IF(BP22=0,"",BP22)</f>
      </c>
      <c r="BQ61" s="150"/>
      <c r="BS61" s="150">
        <f>IF(BS22=0,"",BS22)</f>
      </c>
      <c r="BT61" s="150"/>
      <c r="BV61" s="150">
        <f>IF(BV22=0,"",BV22)</f>
      </c>
      <c r="BW61" s="150"/>
      <c r="BY61" s="150">
        <f>IF(BY22=0,"",BY22)</f>
      </c>
      <c r="BZ61" s="150"/>
      <c r="CB61" s="150">
        <f>IF(CB22=0,"",CB22)</f>
      </c>
      <c r="CC61" s="150"/>
      <c r="CE61" s="150">
        <f>IF(CE22=0,"",CE22)</f>
      </c>
      <c r="CF61" s="150"/>
      <c r="CH61" s="150">
        <f>IF(CH22=0,"",CH22)</f>
      </c>
      <c r="CI61" s="150"/>
      <c r="CK61" s="150">
        <f>IF(CK22=0,"",CK22)</f>
      </c>
      <c r="CL61" s="150"/>
      <c r="CN61" s="150">
        <f>IF(CN22=0,"",CN22)</f>
      </c>
      <c r="CO61" s="150"/>
      <c r="CQ61" s="150">
        <f>IF(CQ22=0,"",CQ22)</f>
      </c>
      <c r="CR61" s="150"/>
      <c r="CT61" s="150">
        <f>IF(CT22=0,"",CT22)</f>
      </c>
      <c r="CU61" s="150"/>
      <c r="CW61" s="150">
        <f>IF(CW22=0,"",CW22)</f>
      </c>
      <c r="CX61" s="150"/>
      <c r="CZ61" s="150">
        <f>IF(CZ22=0,"",CZ22)</f>
      </c>
      <c r="DA61" s="150"/>
      <c r="DC61" s="150">
        <f>IF(DC22=0,"",DC22)</f>
      </c>
      <c r="DD61" s="150"/>
      <c r="DF61" s="150">
        <f>IF(DF22=0,"",DF22)</f>
      </c>
      <c r="DG61" s="150"/>
      <c r="DI61" s="150">
        <f>IF(DI22=0,"",DI22)</f>
      </c>
      <c r="DJ61" s="150"/>
      <c r="DL61" s="150">
        <f>IF(DL22=0,"",DL22)</f>
      </c>
      <c r="DM61" s="150"/>
      <c r="DO61" s="150">
        <f>IF(DO22=0,"",DO22)</f>
      </c>
      <c r="DP61" s="150"/>
      <c r="DR61" s="150">
        <f>IF(DR22=0,"",DR22)</f>
      </c>
      <c r="DS61" s="150"/>
      <c r="DU61" s="150">
        <f>IF(DU22=0,"",DU22)</f>
      </c>
      <c r="DV61" s="150"/>
      <c r="DX61" s="150">
        <f>IF(DX22=0,"",DX22)</f>
      </c>
      <c r="DY61" s="150"/>
      <c r="EA61" s="150">
        <f>IF(EA22=0,"",EA22)</f>
      </c>
      <c r="EB61" s="150"/>
      <c r="ED61" s="150">
        <f>IF(ED22=0,"",ED22)</f>
      </c>
      <c r="EE61" s="150"/>
    </row>
    <row r="62" spans="1:256" s="11" customFormat="1" ht="11.25">
      <c r="A62" s="9"/>
      <c r="B62" s="104" t="s">
        <v>14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3" customFormat="1" ht="11.25">
      <c r="A63" s="9"/>
      <c r="B63" s="106" t="s">
        <v>43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2" customFormat="1" ht="3" customHeight="1">
      <c r="A64" s="9"/>
      <c r="B64" s="24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135" s="9" customFormat="1" ht="12.75" customHeight="1">
      <c r="B65" s="111" t="str">
        <f>LEFT(TEXT(данные!E7,""),1)</f>
        <v>М</v>
      </c>
      <c r="C65" s="111"/>
      <c r="E65" s="111" t="str">
        <f>MID(TEXT(данные!E7,""),2,1)</f>
        <v>И</v>
      </c>
      <c r="F65" s="111"/>
      <c r="H65" s="111" t="str">
        <f>MID(TEXT(данные!E7,""),3,1)</f>
        <v>Ф</v>
      </c>
      <c r="I65" s="111"/>
      <c r="K65" s="111" t="str">
        <f>MID(TEXT(данные!E7,""),4,1)</f>
        <v>Н</v>
      </c>
      <c r="L65" s="111"/>
      <c r="N65" s="111" t="str">
        <f>MID(TEXT(данные!E7,""),5,1)</f>
        <v>С</v>
      </c>
      <c r="O65" s="111"/>
      <c r="Q65" s="111" t="str">
        <f>MID(TEXT(данные!E7,""),6,1)</f>
        <v> </v>
      </c>
      <c r="R65" s="111"/>
      <c r="T65" s="111" t="str">
        <f>MID(TEXT(данные!E7,""),7,1)</f>
        <v>Р</v>
      </c>
      <c r="U65" s="111"/>
      <c r="W65" s="111" t="str">
        <f>MID(TEXT(данные!E7,""),8,1)</f>
        <v>о</v>
      </c>
      <c r="X65" s="111"/>
      <c r="Z65" s="111" t="str">
        <f>MID(TEXT(данные!E7,""),9,1)</f>
        <v>с</v>
      </c>
      <c r="AA65" s="111"/>
      <c r="AC65" s="111" t="str">
        <f>MID(TEXT(данные!E7,""),10,1)</f>
        <v>с</v>
      </c>
      <c r="AD65" s="111"/>
      <c r="AF65" s="111" t="str">
        <f>MID(TEXT(данные!E7,""),11,1)</f>
        <v>и</v>
      </c>
      <c r="AG65" s="111"/>
      <c r="AI65" s="111" t="str">
        <f>MID(TEXT(данные!E7,""),12,1)</f>
        <v>и</v>
      </c>
      <c r="AJ65" s="111"/>
      <c r="AL65" s="111" t="str">
        <f>MID(TEXT(данные!E7,""),13,1)</f>
        <v> </v>
      </c>
      <c r="AM65" s="111"/>
      <c r="AO65" s="111" t="str">
        <f>MID(TEXT(данные!E7,""),14,1)</f>
        <v>№</v>
      </c>
      <c r="AP65" s="111"/>
      <c r="AR65" s="111" t="str">
        <f>MID(TEXT(данные!E7,""),15,1)</f>
        <v>6</v>
      </c>
      <c r="AS65" s="111"/>
      <c r="AU65" s="111" t="str">
        <f>MID(TEXT(данные!E7,""),16,1)</f>
        <v> </v>
      </c>
      <c r="AV65" s="111"/>
      <c r="AX65" s="111" t="str">
        <f>MID(TEXT(данные!E7,""),17,1)</f>
        <v>п</v>
      </c>
      <c r="AY65" s="111"/>
      <c r="BA65" s="111" t="str">
        <f>MID(TEXT(данные!E7,""),18,1)</f>
        <v>о</v>
      </c>
      <c r="BB65" s="111"/>
      <c r="BD65" s="111" t="str">
        <f>MID(TEXT(данные!E7,""),19,1)</f>
        <v> </v>
      </c>
      <c r="BE65" s="111"/>
      <c r="BG65" s="111" t="str">
        <f>MID(TEXT(данные!E7,""),20,1)</f>
        <v>К</v>
      </c>
      <c r="BH65" s="111"/>
      <c r="BJ65" s="111" t="str">
        <f>MID(TEXT(данные!E7,""),21,1)</f>
        <v>а</v>
      </c>
      <c r="BK65" s="111"/>
      <c r="BM65" s="111" t="str">
        <f>MID(TEXT(данные!E7,""),22,1)</f>
        <v>л</v>
      </c>
      <c r="BN65" s="111"/>
      <c r="BP65" s="111" t="str">
        <f>MID(TEXT(данные!E7,""),23,1)</f>
        <v>у</v>
      </c>
      <c r="BQ65" s="111"/>
      <c r="BS65" s="111" t="str">
        <f>MID(TEXT(данные!E7,""),24,1)</f>
        <v>ж</v>
      </c>
      <c r="BT65" s="111"/>
      <c r="BV65" s="111" t="str">
        <f>MID(TEXT(данные!E7,""),25,1)</f>
        <v>с</v>
      </c>
      <c r="BW65" s="111"/>
      <c r="BY65" s="111" t="str">
        <f>MID(TEXT(данные!E7,""),26,1)</f>
        <v>к</v>
      </c>
      <c r="BZ65" s="111"/>
      <c r="CB65" s="111" t="str">
        <f>MID(TEXT(данные!E7,""),27,1)</f>
        <v>о</v>
      </c>
      <c r="CC65" s="111"/>
      <c r="CE65" s="111" t="str">
        <f>MID(TEXT(данные!E7,""),28,1)</f>
        <v>й</v>
      </c>
      <c r="CF65" s="111"/>
      <c r="CH65" s="111" t="str">
        <f>MID(TEXT(данные!E7,""),29,1)</f>
        <v> </v>
      </c>
      <c r="CI65" s="111"/>
      <c r="CK65" s="111" t="str">
        <f>MID(TEXT(данные!E7,""),30,1)</f>
        <v>о</v>
      </c>
      <c r="CL65" s="111"/>
      <c r="CN65" s="111" t="str">
        <f>MID(TEXT(данные!E7,""),31,1)</f>
        <v>б</v>
      </c>
      <c r="CO65" s="111"/>
      <c r="CQ65" s="111" t="str">
        <f>MID(TEXT(данные!E7,""),32,1)</f>
        <v>л</v>
      </c>
      <c r="CR65" s="111"/>
      <c r="CT65" s="111" t="str">
        <f>MID(TEXT(данные!E7,""),33,1)</f>
        <v>а</v>
      </c>
      <c r="CU65" s="111"/>
      <c r="CW65" s="111" t="str">
        <f>MID(TEXT(данные!E7,""),34,1)</f>
        <v>с</v>
      </c>
      <c r="CX65" s="111"/>
      <c r="CZ65" s="111" t="str">
        <f>MID(TEXT(данные!E7,""),35,1)</f>
        <v>т</v>
      </c>
      <c r="DA65" s="111"/>
      <c r="DC65" s="111" t="str">
        <f>MID(TEXT(данные!E7,""),36,1)</f>
        <v>и</v>
      </c>
      <c r="DD65" s="111"/>
      <c r="DF65" s="111">
        <f>MID(TEXT(данные!E7,""),37,1)</f>
      </c>
      <c r="DG65" s="111"/>
      <c r="DI65" s="111">
        <f>MID(TEXT(данные!E7,""),38,1)</f>
      </c>
      <c r="DJ65" s="111"/>
      <c r="DL65" s="111">
        <f>MID(TEXT(данные!E7,""),39,1)</f>
      </c>
      <c r="DM65" s="111"/>
      <c r="DO65" s="111">
        <f>MID(TEXT(данные!E7,""),40,1)</f>
      </c>
      <c r="DP65" s="111"/>
      <c r="DR65" s="111">
        <f>MID(TEXT(данные!E7,""),41,1)</f>
      </c>
      <c r="DS65" s="111"/>
      <c r="DU65" s="111">
        <f>MID(TEXT(данные!E7,""),42,1)</f>
      </c>
      <c r="DV65" s="111"/>
      <c r="DX65" s="111">
        <f>MID(TEXT(данные!E7,""),43,1)</f>
      </c>
      <c r="DY65" s="111"/>
      <c r="EA65" s="111">
        <f>MID(TEXT(данные!E7,""),44,1)</f>
      </c>
      <c r="EB65" s="111"/>
      <c r="ED65" s="111">
        <f>MID(TEXT(данные!E7,""),45,1)</f>
      </c>
      <c r="EE65" s="111"/>
    </row>
    <row r="66" spans="1:256" s="13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135" s="9" customFormat="1" ht="12.75" customHeight="1">
      <c r="B67" s="111">
        <f>MID(TEXT(данные!E7,""),46,1)</f>
      </c>
      <c r="C67" s="111"/>
      <c r="E67" s="111">
        <f>MID(TEXT(данные!E7,""),47,1)</f>
      </c>
      <c r="F67" s="111"/>
      <c r="H67" s="111">
        <f>MID(TEXT(данные!E7,""),48,1)</f>
      </c>
      <c r="I67" s="111"/>
      <c r="K67" s="111">
        <f>MID(TEXT(данные!E7,""),49,1)</f>
      </c>
      <c r="L67" s="111"/>
      <c r="N67" s="111">
        <f>MID(TEXT(данные!E7,""),50,1)</f>
      </c>
      <c r="O67" s="111"/>
      <c r="Q67" s="111">
        <f>MID(TEXT(данные!E7,""),51,1)</f>
      </c>
      <c r="R67" s="111"/>
      <c r="T67" s="111">
        <f>MID(TEXT(данные!E7,""),52,1)</f>
      </c>
      <c r="U67" s="111"/>
      <c r="W67" s="111">
        <f>MID(TEXT(данные!E7,""),53,1)</f>
      </c>
      <c r="X67" s="111"/>
      <c r="Z67" s="111">
        <f>MID(TEXT(данные!E7,""),54,1)</f>
      </c>
      <c r="AA67" s="111"/>
      <c r="AC67" s="111">
        <f>MID(TEXT(данные!E7,""),55,1)</f>
      </c>
      <c r="AD67" s="111"/>
      <c r="AF67" s="111">
        <f>MID(TEXT(данные!E7,""),56,1)</f>
      </c>
      <c r="AG67" s="111"/>
      <c r="AI67" s="111">
        <f>MID(TEXT(данные!E7,""),57,1)</f>
      </c>
      <c r="AJ67" s="111"/>
      <c r="AL67" s="111">
        <f>MID(TEXT(данные!E7,""),58,1)</f>
      </c>
      <c r="AM67" s="111"/>
      <c r="AO67" s="111">
        <f>MID(TEXT(данные!E7,""),59,1)</f>
      </c>
      <c r="AP67" s="111"/>
      <c r="AR67" s="111">
        <f>MID(TEXT(данные!E7,""),60,1)</f>
      </c>
      <c r="AS67" s="111"/>
      <c r="AU67" s="111">
        <f>MID(TEXT(данные!E7,""),61,1)</f>
      </c>
      <c r="AV67" s="111"/>
      <c r="AX67" s="111">
        <f>MID(TEXT(данные!E7,""),62,1)</f>
      </c>
      <c r="AY67" s="111"/>
      <c r="BA67" s="111">
        <f>MID(TEXT(данные!E7,""),63,1)</f>
      </c>
      <c r="BB67" s="111"/>
      <c r="BD67" s="111">
        <f>MID(TEXT(данные!E7,""),64,1)</f>
      </c>
      <c r="BE67" s="111"/>
      <c r="BG67" s="111">
        <f>MID(TEXT(данные!E7,""),65,1)</f>
      </c>
      <c r="BH67" s="111"/>
      <c r="BJ67" s="111">
        <f>MID(TEXT(данные!E7,""),66,1)</f>
      </c>
      <c r="BK67" s="111"/>
      <c r="BM67" s="111">
        <f>MID(TEXT(данные!E7,""),67,1)</f>
      </c>
      <c r="BN67" s="111"/>
      <c r="BP67" s="111">
        <f>MID(TEXT(данные!E7,""),68,1)</f>
      </c>
      <c r="BQ67" s="111"/>
      <c r="BS67" s="111">
        <f>MID(TEXT(данные!E7,""),69,1)</f>
      </c>
      <c r="BT67" s="111"/>
      <c r="BV67" s="111">
        <f>MID(TEXT(данные!E7,""),70,1)</f>
      </c>
      <c r="BW67" s="111"/>
      <c r="BY67" s="111">
        <f>MID(TEXT(данные!E7,""),71,1)</f>
      </c>
      <c r="BZ67" s="111"/>
      <c r="CB67" s="111">
        <f>MID(TEXT(данные!E7,""),72,1)</f>
      </c>
      <c r="CC67" s="111"/>
      <c r="CE67" s="111">
        <f>MID(TEXT(данные!E7,""),73,1)</f>
      </c>
      <c r="CF67" s="111"/>
      <c r="CH67" s="111">
        <f>MID(TEXT(данные!E7,""),74,1)</f>
      </c>
      <c r="CI67" s="111"/>
      <c r="CK67" s="111">
        <f>MID(TEXT(данные!E7,""),75,1)</f>
      </c>
      <c r="CL67" s="111"/>
      <c r="CN67" s="111">
        <f>MID(TEXT(данные!E7,""),76,1)</f>
      </c>
      <c r="CO67" s="111"/>
      <c r="CQ67" s="111">
        <f>MID(TEXT(данные!E7,""),77,1)</f>
      </c>
      <c r="CR67" s="111"/>
      <c r="CT67" s="111">
        <f>MID(TEXT(данные!E7,""),78,1)</f>
      </c>
      <c r="CU67" s="111"/>
      <c r="CW67" s="111">
        <f>MID(TEXT(данные!E7,""),79,1)</f>
      </c>
      <c r="CX67" s="111"/>
      <c r="CZ67" s="111">
        <f>MID(TEXT(данные!E7,""),80,1)</f>
      </c>
      <c r="DA67" s="111"/>
      <c r="DC67" s="111">
        <f>MID(TEXT(данные!E7,""),81,1)</f>
      </c>
      <c r="DD67" s="111"/>
      <c r="DF67" s="111">
        <f>MID(TEXT(данные!E7,""),82,1)</f>
      </c>
      <c r="DG67" s="111"/>
      <c r="DI67" s="111">
        <f>MID(TEXT(данные!E7,""),83,1)</f>
      </c>
      <c r="DJ67" s="111"/>
      <c r="DL67" s="111">
        <f>MID(TEXT(данные!E7,""),84,1)</f>
      </c>
      <c r="DM67" s="111"/>
      <c r="DO67" s="111">
        <f>MID(TEXT(данные!E7,""),85,1)</f>
      </c>
      <c r="DP67" s="111"/>
      <c r="DR67" s="111">
        <f>MID(TEXT(данные!E7,""),86,1)</f>
      </c>
      <c r="DS67" s="111"/>
      <c r="DU67" s="111">
        <f>MID(TEXT(данные!E7,""),87,1)</f>
      </c>
      <c r="DV67" s="111"/>
      <c r="DX67" s="111">
        <f>MID(TEXT(данные!E7,""),88,1)</f>
      </c>
      <c r="DY67" s="111"/>
      <c r="EA67" s="111">
        <f>MID(TEXT(данные!E7,""),89,1)</f>
      </c>
      <c r="EB67" s="111"/>
      <c r="ED67" s="111">
        <f>MID(TEXT(данные!E7,""),90,1)</f>
      </c>
      <c r="EE67" s="111"/>
    </row>
    <row r="68" spans="1:256" s="11" customFormat="1" ht="11.25">
      <c r="A68" s="9"/>
      <c r="B68" s="104" t="s">
        <v>11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1" customFormat="1" ht="11.25">
      <c r="A69" s="9"/>
      <c r="B69" s="104" t="s">
        <v>12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8" customFormat="1" ht="11.25">
      <c r="A70" s="9"/>
      <c r="B70" s="105" t="s">
        <v>44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135" s="9" customFormat="1" ht="3" customHeight="1">
      <c r="B71" s="18"/>
      <c r="C71" s="16"/>
      <c r="E71" s="16"/>
      <c r="F71" s="16"/>
      <c r="H71" s="16"/>
      <c r="I71" s="16"/>
      <c r="K71" s="16"/>
      <c r="L71" s="16"/>
      <c r="N71" s="16"/>
      <c r="O71" s="16"/>
      <c r="Q71" s="16"/>
      <c r="R71" s="16"/>
      <c r="T71" s="16"/>
      <c r="U71" s="16"/>
      <c r="W71" s="16"/>
      <c r="X71" s="16"/>
      <c r="Z71" s="16"/>
      <c r="AA71" s="16"/>
      <c r="AC71" s="16"/>
      <c r="AD71" s="16"/>
      <c r="AF71" s="16"/>
      <c r="AG71" s="16"/>
      <c r="AI71" s="16"/>
      <c r="AJ71" s="16"/>
      <c r="AL71" s="16"/>
      <c r="AM71" s="16"/>
      <c r="AO71" s="16"/>
      <c r="AP71" s="16"/>
      <c r="AR71" s="16"/>
      <c r="AS71" s="16"/>
      <c r="AU71" s="16"/>
      <c r="AV71" s="16"/>
      <c r="AX71" s="16"/>
      <c r="AY71" s="16"/>
      <c r="BA71" s="16"/>
      <c r="BB71" s="16"/>
      <c r="BD71" s="16"/>
      <c r="BE71" s="16"/>
      <c r="BG71" s="16"/>
      <c r="BH71" s="16"/>
      <c r="BJ71" s="16"/>
      <c r="BK71" s="16"/>
      <c r="BM71" s="16"/>
      <c r="BN71" s="16"/>
      <c r="BP71" s="16"/>
      <c r="BQ71" s="16"/>
      <c r="BS71" s="16"/>
      <c r="BT71" s="16"/>
      <c r="BV71" s="16"/>
      <c r="BW71" s="16"/>
      <c r="BY71" s="16"/>
      <c r="BZ71" s="16"/>
      <c r="CB71" s="16"/>
      <c r="CC71" s="16"/>
      <c r="CE71" s="16"/>
      <c r="CF71" s="16"/>
      <c r="CH71" s="16"/>
      <c r="CI71" s="16"/>
      <c r="CK71" s="16"/>
      <c r="CL71" s="16"/>
      <c r="CN71" s="16"/>
      <c r="CO71" s="16"/>
      <c r="CQ71" s="16"/>
      <c r="CR71" s="16"/>
      <c r="CT71" s="16"/>
      <c r="CU71" s="16"/>
      <c r="CW71" s="16"/>
      <c r="CX71" s="16"/>
      <c r="CZ71" s="16"/>
      <c r="DA71" s="16"/>
      <c r="DC71" s="16"/>
      <c r="DD71" s="16"/>
      <c r="DF71" s="16"/>
      <c r="DG71" s="16"/>
      <c r="DI71" s="16"/>
      <c r="DJ71" s="16"/>
      <c r="DL71" s="16"/>
      <c r="DM71" s="16"/>
      <c r="DO71" s="16"/>
      <c r="DP71" s="16"/>
      <c r="DR71" s="16"/>
      <c r="DS71" s="16"/>
      <c r="DU71" s="16"/>
      <c r="DV71" s="16"/>
      <c r="DX71" s="16"/>
      <c r="DY71" s="16"/>
      <c r="EA71" s="16"/>
      <c r="EB71" s="16"/>
      <c r="ED71" s="16"/>
      <c r="EE71" s="16"/>
    </row>
    <row r="72" spans="2:135" s="9" customFormat="1" ht="12.75" customHeight="1">
      <c r="B72" s="9" t="s">
        <v>45</v>
      </c>
      <c r="N72" s="111" t="str">
        <f>LEFT(TEXT(данные!E19,""),1)</f>
        <v>Ж</v>
      </c>
      <c r="O72" s="111"/>
      <c r="Q72" s="111" t="str">
        <f>MID(TEXT(данные!E19,""),2,1)</f>
        <v>ы</v>
      </c>
      <c r="R72" s="111"/>
      <c r="T72" s="111" t="str">
        <f>MID(TEXT(данные!E19,""),3,1)</f>
        <v>к</v>
      </c>
      <c r="U72" s="111"/>
      <c r="W72" s="111" t="str">
        <f>MID(TEXT(данные!E19,""),4,1)</f>
        <v>ы</v>
      </c>
      <c r="X72" s="111"/>
      <c r="Z72" s="111" t="str">
        <f>MID(TEXT(данные!E19,""),5,1)</f>
        <v>к</v>
      </c>
      <c r="AA72" s="111"/>
      <c r="AC72" s="111" t="str">
        <f>MID(TEXT(данные!E19,""),6,1)</f>
        <v>б</v>
      </c>
      <c r="AD72" s="111"/>
      <c r="AF72" s="111" t="str">
        <f>MID(TEXT(данные!E19,""),7,1)</f>
        <v>е</v>
      </c>
      <c r="AG72" s="111"/>
      <c r="AI72" s="111" t="str">
        <f>MID(TEXT(данные!E19,""),8,1)</f>
        <v>к</v>
      </c>
      <c r="AJ72" s="111"/>
      <c r="AL72" s="111">
        <f>MID(TEXT(данные!E19,""),9,1)</f>
      </c>
      <c r="AM72" s="111"/>
      <c r="AO72" s="111">
        <f>MID(TEXT(данные!E19,""),10,1)</f>
      </c>
      <c r="AP72" s="111"/>
      <c r="AR72" s="111">
        <f>MID(TEXT(данные!E19,""),11,1)</f>
      </c>
      <c r="AS72" s="111"/>
      <c r="AU72" s="111">
        <f>MID(TEXT(данные!E19,""),12,1)</f>
      </c>
      <c r="AV72" s="111"/>
      <c r="AX72" s="111">
        <f>MID(TEXT(данные!E19,""),13,1)</f>
      </c>
      <c r="AY72" s="111"/>
      <c r="BA72" s="111">
        <f>MID(TEXT(данные!E19,""),14,1)</f>
      </c>
      <c r="BB72" s="111"/>
      <c r="BD72" s="111">
        <f>MID(TEXT(данные!E19,""),15,1)</f>
      </c>
      <c r="BE72" s="111"/>
      <c r="BG72" s="111">
        <f>MID(TEXT(данные!E19,""),16,1)</f>
      </c>
      <c r="BH72" s="111"/>
      <c r="BJ72" s="111">
        <f>MID(TEXT(данные!E19,""),17,1)</f>
      </c>
      <c r="BK72" s="111"/>
      <c r="BM72" s="111">
        <f>MID(TEXT(данные!E19,""),18,1)</f>
      </c>
      <c r="BN72" s="111"/>
      <c r="BP72" s="111">
        <f>MID(TEXT(данные!E19,""),19,1)</f>
      </c>
      <c r="BQ72" s="111"/>
      <c r="BS72" s="111">
        <f>MID(TEXT(данные!E19,""),20,1)</f>
      </c>
      <c r="BT72" s="111"/>
      <c r="BV72" s="111">
        <f>MID(TEXT(данные!E19,""),21,1)</f>
      </c>
      <c r="BW72" s="111"/>
      <c r="BY72" s="111">
        <f>MID(TEXT(данные!E19,""),22,1)</f>
      </c>
      <c r="BZ72" s="111"/>
      <c r="CB72" s="111">
        <f>MID(TEXT(данные!E19,""),23,1)</f>
      </c>
      <c r="CC72" s="111"/>
      <c r="CE72" s="111">
        <f>MID(TEXT(данные!E19,""),24,1)</f>
      </c>
      <c r="CF72" s="111"/>
      <c r="CH72" s="111">
        <f>MID(TEXT(данные!E19,""),25,1)</f>
      </c>
      <c r="CI72" s="111"/>
      <c r="CK72" s="111">
        <f>MID(TEXT(данные!E19,""),26,1)</f>
      </c>
      <c r="CL72" s="111"/>
      <c r="CN72" s="111">
        <f>MID(TEXT(данные!E19,""),27,1)</f>
      </c>
      <c r="CO72" s="111"/>
      <c r="CQ72" s="111">
        <f>MID(TEXT(данные!E19,""),28,1)</f>
      </c>
      <c r="CR72" s="111"/>
      <c r="CT72" s="111">
        <f>MID(TEXT(данные!E19,""),29,1)</f>
      </c>
      <c r="CU72" s="111"/>
      <c r="CW72" s="111">
        <f>MID(TEXT(данные!E19,""),30,1)</f>
      </c>
      <c r="CX72" s="111"/>
      <c r="CZ72" s="111">
        <f>MID(TEXT(данные!E19,""),31,1)</f>
      </c>
      <c r="DA72" s="111"/>
      <c r="DC72" s="111">
        <f>MID(TEXT(данные!E19,""),32,1)</f>
      </c>
      <c r="DD72" s="111"/>
      <c r="DF72" s="111">
        <f>MID(TEXT(данные!E19,""),33,1)</f>
      </c>
      <c r="DG72" s="111"/>
      <c r="DI72" s="111">
        <f>MID(TEXT(данные!E19,""),34,1)</f>
      </c>
      <c r="DJ72" s="111"/>
      <c r="DL72" s="111">
        <f>MID(TEXT(данные!E19,""),35,1)</f>
      </c>
      <c r="DM72" s="111"/>
      <c r="DO72" s="111">
        <f>MID(TEXT(данные!E19,""),36,1)</f>
      </c>
      <c r="DP72" s="111"/>
      <c r="DR72" s="111">
        <f>MID(TEXT(данные!E19,""),37,1)</f>
      </c>
      <c r="DS72" s="111"/>
      <c r="DU72" s="111">
        <f>MID(TEXT(данные!E19,""),38,1)</f>
      </c>
      <c r="DV72" s="111"/>
      <c r="DX72" s="111">
        <f>MID(TEXT(данные!E19,""),39,1)</f>
      </c>
      <c r="DY72" s="111"/>
      <c r="EA72" s="111">
        <f>MID(TEXT(данные!E19,""),40,1)</f>
      </c>
      <c r="EB72" s="111"/>
      <c r="ED72" s="111">
        <f>MID(TEXT(данные!E19,""),41,1)</f>
      </c>
      <c r="EE72" s="111"/>
    </row>
    <row r="73" s="9" customFormat="1" ht="3.75" customHeight="1"/>
    <row r="74" spans="2:135" s="9" customFormat="1" ht="12.75" customHeight="1">
      <c r="B74" s="9" t="s">
        <v>46</v>
      </c>
      <c r="H74" s="111" t="str">
        <f>LEFT(TEXT(данные!E20,""),1)</f>
        <v>И</v>
      </c>
      <c r="I74" s="111"/>
      <c r="K74" s="111" t="str">
        <f>MID(TEXT(данные!E20,""),2,1)</f>
        <v>р</v>
      </c>
      <c r="L74" s="111"/>
      <c r="N74" s="111" t="str">
        <f>MID(TEXT(данные!E20,""),3,1)</f>
        <v>м</v>
      </c>
      <c r="O74" s="111"/>
      <c r="Q74" s="111" t="str">
        <f>MID(TEXT(данные!E20,""),4,1)</f>
        <v>а</v>
      </c>
      <c r="R74" s="111"/>
      <c r="T74" s="111">
        <f>MID(TEXT(данные!E20,""),5,1)</f>
      </c>
      <c r="U74" s="111"/>
      <c r="W74" s="111">
        <f>MID(TEXT(данные!E20,""),6,1)</f>
      </c>
      <c r="X74" s="111"/>
      <c r="Z74" s="111">
        <f>MID(TEXT(данные!E20,""),7,1)</f>
      </c>
      <c r="AA74" s="111"/>
      <c r="AC74" s="111">
        <f>MID(TEXT(данные!E20,""),8,1)</f>
      </c>
      <c r="AD74" s="111"/>
      <c r="AF74" s="111">
        <f>MID(TEXT(данные!E20,""),9,1)</f>
      </c>
      <c r="AG74" s="111"/>
      <c r="AI74" s="111">
        <f>MID(TEXT(данные!E20,""),10,1)</f>
      </c>
      <c r="AJ74" s="111"/>
      <c r="AL74" s="111">
        <f>MID(TEXT(данные!E20,""),11,1)</f>
      </c>
      <c r="AM74" s="111"/>
      <c r="AO74" s="111">
        <f>MID(TEXT(данные!E20,""),12,1)</f>
      </c>
      <c r="AP74" s="111"/>
      <c r="AR74" s="111">
        <f>MID(TEXT(данные!E20,""),13,1)</f>
      </c>
      <c r="AS74" s="111"/>
      <c r="AU74" s="111">
        <f>MID(TEXT(данные!E20,""),14,1)</f>
      </c>
      <c r="AV74" s="111"/>
      <c r="AX74" s="111">
        <f>MID(TEXT(данные!E20,""),15,1)</f>
      </c>
      <c r="AY74" s="111"/>
      <c r="BA74" s="111">
        <f>MID(TEXT(данные!E20,""),16,1)</f>
      </c>
      <c r="BB74" s="111"/>
      <c r="BD74" s="111">
        <f>MID(TEXT(данные!E20,""),17,1)</f>
      </c>
      <c r="BE74" s="111"/>
      <c r="BG74" s="111">
        <f>MID(TEXT(данные!E20,""),18,1)</f>
      </c>
      <c r="BH74" s="111"/>
      <c r="BJ74" s="111">
        <f>MID(TEXT(данные!E20,""),19,1)</f>
      </c>
      <c r="BK74" s="111"/>
      <c r="BM74" s="111">
        <f>MID(TEXT(данные!E20,""),20,1)</f>
      </c>
      <c r="BN74" s="111"/>
      <c r="BP74" s="152"/>
      <c r="BQ74" s="152"/>
      <c r="BS74" s="17"/>
      <c r="BT74" s="17"/>
      <c r="BU74" s="17"/>
      <c r="BV74" s="17"/>
      <c r="BW74" s="17"/>
      <c r="BX74" s="17"/>
      <c r="BY74" s="17"/>
      <c r="BZ74" s="17"/>
      <c r="CA74" s="17"/>
      <c r="CP74" s="17" t="s">
        <v>47</v>
      </c>
      <c r="CQ74" s="111" t="str">
        <f>LEFT(TEXT(данные!E21,""),1)</f>
        <v>Д</v>
      </c>
      <c r="CR74" s="111"/>
      <c r="CT74" s="111" t="str">
        <f>MID(TEXT(данные!E21,""),2,1)</f>
        <v>о</v>
      </c>
      <c r="CU74" s="111"/>
      <c r="CW74" s="111" t="str">
        <f>MID(TEXT(данные!E21,""),3,1)</f>
        <v>в</v>
      </c>
      <c r="CX74" s="111"/>
      <c r="CZ74" s="111" t="str">
        <f>MID(TEXT(данные!E21,""),4,1)</f>
        <v>л</v>
      </c>
      <c r="DA74" s="111"/>
      <c r="DC74" s="111" t="str">
        <f>MID(TEXT(данные!E21,""),5,1)</f>
        <v>а</v>
      </c>
      <c r="DD74" s="111"/>
      <c r="DF74" s="111" t="str">
        <f>MID(TEXT(данные!E21,""),6,1)</f>
        <v>т</v>
      </c>
      <c r="DG74" s="111"/>
      <c r="DI74" s="111" t="str">
        <f>MID(TEXT(данные!E21,""),7,1)</f>
        <v>о</v>
      </c>
      <c r="DJ74" s="111"/>
      <c r="DL74" s="111" t="str">
        <f>MID(TEXT(данные!E21,""),8,1)</f>
        <v>в</v>
      </c>
      <c r="DM74" s="111"/>
      <c r="DO74" s="111" t="str">
        <f>MID(TEXT(данные!E21,""),9,1)</f>
        <v>н</v>
      </c>
      <c r="DP74" s="111"/>
      <c r="DR74" s="111" t="str">
        <f>MID(TEXT(данные!E21,""),10,1)</f>
        <v>а</v>
      </c>
      <c r="DS74" s="111"/>
      <c r="DU74" s="111">
        <f>MID(TEXT(данные!E21,""),11,1)</f>
      </c>
      <c r="DV74" s="111"/>
      <c r="DX74" s="111">
        <f>MID(TEXT(данные!E21,""),12,1)</f>
      </c>
      <c r="DY74" s="111"/>
      <c r="EA74" s="111">
        <f>MID(TEXT(данные!E21,""),13,1)</f>
      </c>
      <c r="EB74" s="111"/>
      <c r="ED74" s="111">
        <f>MID(TEXT(данные!E21,""),14,1)</f>
      </c>
      <c r="EE74" s="111"/>
    </row>
    <row r="75" s="9" customFormat="1" ht="3.75" customHeight="1"/>
    <row r="76" spans="2:135" s="9" customFormat="1" ht="12.75" customHeight="1">
      <c r="B76" s="25" t="s">
        <v>48</v>
      </c>
      <c r="L76" s="111">
        <f>IF(EXACT(данные!E22,"м"),"Х","")</f>
      </c>
      <c r="M76" s="111"/>
      <c r="R76" s="16"/>
      <c r="S76" s="17" t="s">
        <v>49</v>
      </c>
      <c r="T76" s="111" t="str">
        <f>IF(EXACT(данные!E22,"ж"),"Х","")</f>
        <v>Х</v>
      </c>
      <c r="U76" s="111"/>
      <c r="V76" s="9" t="s">
        <v>50</v>
      </c>
      <c r="X76" s="14"/>
      <c r="Y76" s="16"/>
      <c r="Z76" s="16"/>
      <c r="AG76" s="14"/>
      <c r="AH76" s="14"/>
      <c r="AI76" s="14"/>
      <c r="AJ76" s="14"/>
      <c r="AK76" s="15" t="s">
        <v>51</v>
      </c>
      <c r="AL76" s="111" t="str">
        <f>LEFT(TEXT(данные!E23,""),1)</f>
        <v>к</v>
      </c>
      <c r="AM76" s="111"/>
      <c r="AO76" s="111" t="str">
        <f>MID(TEXT(данные!E23,""),2,1)</f>
        <v>ы</v>
      </c>
      <c r="AP76" s="111"/>
      <c r="AR76" s="111" t="str">
        <f>MID(TEXT(данные!E23,""),3,1)</f>
        <v>р</v>
      </c>
      <c r="AS76" s="111"/>
      <c r="AU76" s="111" t="str">
        <f>MID(TEXT(данные!E23,""),4,1)</f>
        <v>г</v>
      </c>
      <c r="AV76" s="111"/>
      <c r="AX76" s="111" t="str">
        <f>MID(TEXT(данные!E23,""),5,1)</f>
        <v>ы</v>
      </c>
      <c r="AY76" s="111"/>
      <c r="BA76" s="111" t="str">
        <f>MID(TEXT(данные!E23,""),6,1)</f>
        <v>з</v>
      </c>
      <c r="BB76" s="111"/>
      <c r="BD76" s="111" t="str">
        <f>MID(TEXT(данные!E23,""),7,1)</f>
        <v>с</v>
      </c>
      <c r="BE76" s="111"/>
      <c r="BG76" s="111" t="str">
        <f>MID(TEXT(данные!E23,""),8,1)</f>
        <v>т</v>
      </c>
      <c r="BH76" s="111"/>
      <c r="BJ76" s="111" t="str">
        <f>MID(TEXT(данные!E23,""),9,1)</f>
        <v>а</v>
      </c>
      <c r="BK76" s="111"/>
      <c r="BM76" s="111" t="str">
        <f>MID(TEXT(данные!E23,""),10,1)</f>
        <v>н</v>
      </c>
      <c r="BN76" s="111"/>
      <c r="BP76" s="111">
        <f>MID(TEXT(данные!E23,""),11,1)</f>
      </c>
      <c r="BQ76" s="111"/>
      <c r="BS76" s="111">
        <f>MID(TEXT(данные!E23,""),12,1)</f>
      </c>
      <c r="BT76" s="111"/>
      <c r="BV76" s="111">
        <f>MID(TEXT(данные!E23,""),13,1)</f>
      </c>
      <c r="BW76" s="111"/>
      <c r="BY76" s="111">
        <f>MID(TEXT(данные!E23,""),14,1)</f>
      </c>
      <c r="BZ76" s="111"/>
      <c r="CB76" s="111">
        <f>MID(TEXT(данные!E23,""),15,1)</f>
      </c>
      <c r="CC76" s="111"/>
      <c r="CE76" s="111">
        <f>MID(TEXT(данные!E23,""),16,1)</f>
      </c>
      <c r="CF76" s="111"/>
      <c r="CH76" s="111">
        <f>MID(TEXT(данные!E23,""),17,1)</f>
      </c>
      <c r="CI76" s="111"/>
      <c r="CK76" s="111">
        <f>MID(TEXT(данные!E23,""),18,1)</f>
      </c>
      <c r="CL76" s="111"/>
      <c r="CN76" s="111">
        <f>MID(TEXT(данные!E23,""),19,1)</f>
      </c>
      <c r="CO76" s="111"/>
      <c r="CQ76" s="111">
        <f>MID(TEXT(данные!E23,""),20,1)</f>
      </c>
      <c r="CR76" s="111"/>
      <c r="CT76" s="111">
        <f>MID(TEXT(данные!E23,""),21,1)</f>
      </c>
      <c r="CU76" s="111"/>
      <c r="CW76" s="111">
        <f>MID(TEXT(данные!E23,""),22,1)</f>
      </c>
      <c r="CX76" s="111"/>
      <c r="CZ76" s="111">
        <f>MID(TEXT(данные!E23,""),23,1)</f>
      </c>
      <c r="DA76" s="111"/>
      <c r="DC76" s="111">
        <f>MID(TEXT(данные!E23,""),24,1)</f>
      </c>
      <c r="DD76" s="111"/>
      <c r="DF76" s="111">
        <f>MID(TEXT(данные!E23,""),25,1)</f>
      </c>
      <c r="DG76" s="111"/>
      <c r="DI76" s="111">
        <f>MID(TEXT(данные!E23,""),26,1)</f>
      </c>
      <c r="DJ76" s="111"/>
      <c r="DL76" s="111">
        <f>MID(TEXT(данные!E23,""),27,1)</f>
      </c>
      <c r="DM76" s="111"/>
      <c r="DO76" s="111">
        <f>MID(TEXT(данные!E23,""),28,1)</f>
      </c>
      <c r="DP76" s="111"/>
      <c r="DR76" s="111">
        <f>MID(TEXT(данные!E23,""),29,1)</f>
      </c>
      <c r="DS76" s="111"/>
      <c r="DU76" s="111">
        <f>MID(TEXT(данные!E23,""),30,1)</f>
      </c>
      <c r="DV76" s="111"/>
      <c r="DX76" s="111">
        <f>MID(TEXT(данные!E23,""),31,1)</f>
      </c>
      <c r="DY76" s="111"/>
      <c r="EA76" s="111">
        <f>MID(TEXT(данные!E23,""),32,1)</f>
      </c>
      <c r="EB76" s="111"/>
      <c r="ED76" s="111">
        <f>MID(TEXT(данные!E23,""),33,1)</f>
      </c>
      <c r="EE76" s="111"/>
    </row>
    <row r="77" s="9" customFormat="1" ht="3.75" customHeight="1"/>
    <row r="78" spans="2:135" s="9" customFormat="1" ht="12.75" customHeight="1">
      <c r="B78" s="9" t="s">
        <v>52</v>
      </c>
      <c r="X78" s="111" t="str">
        <f>MID(TEXT(данные!E25,""),2,1)</f>
        <v>1</v>
      </c>
      <c r="Y78" s="111"/>
      <c r="AA78" s="111" t="str">
        <f>MID(TEXT(данные!E25,""),3,1)</f>
        <v>5</v>
      </c>
      <c r="AB78" s="111"/>
      <c r="AE78" s="17"/>
      <c r="AF78" s="17"/>
      <c r="AG78" s="17"/>
      <c r="AH78" s="17"/>
      <c r="AI78" s="17"/>
      <c r="AJ78" s="17" t="s">
        <v>53</v>
      </c>
      <c r="AK78" s="26"/>
      <c r="AL78" s="111" t="str">
        <f>MID(TEXT(данные!E25,""),5,1)</f>
        <v>0</v>
      </c>
      <c r="AM78" s="111"/>
      <c r="AO78" s="111" t="str">
        <f>MID(TEXT(данные!E25,""),6,1)</f>
        <v>4</v>
      </c>
      <c r="AP78" s="111"/>
      <c r="AS78" s="17"/>
      <c r="AT78" s="17"/>
      <c r="AU78" s="17" t="s">
        <v>54</v>
      </c>
      <c r="AW78" s="111" t="str">
        <f>MID(TEXT(данные!E25,""),8,1)</f>
        <v>1</v>
      </c>
      <c r="AX78" s="111"/>
      <c r="AZ78" s="111" t="str">
        <f>MID(TEXT(данные!E25,""),9,1)</f>
        <v>9</v>
      </c>
      <c r="BA78" s="111"/>
      <c r="BC78" s="111" t="str">
        <f>MID(TEXT(данные!E25,""),10,1)</f>
        <v>7</v>
      </c>
      <c r="BD78" s="111"/>
      <c r="BF78" s="111" t="str">
        <f>MID(TEXT(данные!E25,""),11,1)</f>
        <v>0</v>
      </c>
      <c r="BG78" s="111"/>
      <c r="BH78" s="9" t="s">
        <v>50</v>
      </c>
      <c r="BK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CA78" s="17" t="s">
        <v>55</v>
      </c>
      <c r="CB78" s="111" t="str">
        <f>LEFT(TEXT(данные!E26,""),1)</f>
        <v>К</v>
      </c>
      <c r="CC78" s="111"/>
      <c r="CE78" s="111" t="str">
        <f>MID(TEXT(данные!E26,""),2,1)</f>
        <v>и</v>
      </c>
      <c r="CF78" s="111"/>
      <c r="CH78" s="111" t="str">
        <f>MID(TEXT(данные!E26,""),3,1)</f>
        <v>р</v>
      </c>
      <c r="CI78" s="111"/>
      <c r="CK78" s="111" t="str">
        <f>MID(TEXT(данные!E26,""),4,1)</f>
        <v>г</v>
      </c>
      <c r="CL78" s="111"/>
      <c r="CN78" s="111" t="str">
        <f>MID(TEXT(данные!E26,""),5,1)</f>
        <v>и</v>
      </c>
      <c r="CO78" s="111"/>
      <c r="CQ78" s="111" t="str">
        <f>MID(TEXT(данные!E26,""),6,1)</f>
        <v>з</v>
      </c>
      <c r="CR78" s="111"/>
      <c r="CT78" s="111" t="str">
        <f>MID(TEXT(данные!E26,""),7,1)</f>
        <v>с</v>
      </c>
      <c r="CU78" s="111"/>
      <c r="CW78" s="111" t="str">
        <f>MID(TEXT(данные!E26,""),8,1)</f>
        <v>к</v>
      </c>
      <c r="CX78" s="111"/>
      <c r="CZ78" s="111" t="str">
        <f>MID(TEXT(данные!E26,""),9,1)</f>
        <v>а</v>
      </c>
      <c r="DA78" s="111"/>
      <c r="DC78" s="111" t="str">
        <f>MID(TEXT(данные!E26,""),10,1)</f>
        <v>я</v>
      </c>
      <c r="DD78" s="111"/>
      <c r="DF78" s="111" t="str">
        <f>MID(TEXT(данные!E26,""),11,1)</f>
        <v> </v>
      </c>
      <c r="DG78" s="111"/>
      <c r="DI78" s="111" t="str">
        <f>MID(TEXT(данные!E26,""),12,1)</f>
        <v>р</v>
      </c>
      <c r="DJ78" s="111"/>
      <c r="DL78" s="111" t="str">
        <f>MID(TEXT(данные!E26,""),13,1)</f>
        <v>е</v>
      </c>
      <c r="DM78" s="111"/>
      <c r="DO78" s="111" t="str">
        <f>MID(TEXT(данные!E26,""),14,1)</f>
        <v>с</v>
      </c>
      <c r="DP78" s="111"/>
      <c r="DR78" s="111" t="str">
        <f>MID(TEXT(данные!E26,""),15,1)</f>
        <v>п</v>
      </c>
      <c r="DS78" s="111"/>
      <c r="DU78" s="111" t="str">
        <f>MID(TEXT(данные!E26,""),16,1)</f>
        <v>у</v>
      </c>
      <c r="DV78" s="111"/>
      <c r="DX78" s="111" t="str">
        <f>MID(TEXT(данные!E26,""),17,1)</f>
        <v>б</v>
      </c>
      <c r="DY78" s="111"/>
      <c r="EA78" s="111" t="str">
        <f>MID(TEXT(данные!E26,""),18,1)</f>
        <v>л</v>
      </c>
      <c r="EB78" s="111"/>
      <c r="ED78" s="111" t="str">
        <f>MID(TEXT(данные!E26,""),19,1)</f>
        <v>и</v>
      </c>
      <c r="EE78" s="111"/>
    </row>
    <row r="79" s="9" customFormat="1" ht="3.75" customHeight="1"/>
    <row r="80" spans="2:135" s="9" customFormat="1" ht="12.75" customHeight="1">
      <c r="B80" s="103" t="s">
        <v>56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11" t="str">
        <f>LEFT(TEXT(данные!E27,""),1)</f>
        <v>п</v>
      </c>
      <c r="AR80" s="111"/>
      <c r="AT80" s="111" t="str">
        <f>MID(TEXT(данные!E27,""),2,1)</f>
        <v>а</v>
      </c>
      <c r="AU80" s="111"/>
      <c r="AW80" s="111" t="str">
        <f>MID(TEXT(данные!E27,""),3,1)</f>
        <v>с</v>
      </c>
      <c r="AX80" s="111"/>
      <c r="AZ80" s="111" t="str">
        <f>MID(TEXT(данные!E27,""),4,1)</f>
        <v>п</v>
      </c>
      <c r="BA80" s="111"/>
      <c r="BC80" s="111" t="str">
        <f>MID(TEXT(данные!E27,""),5,1)</f>
        <v>о</v>
      </c>
      <c r="BD80" s="111"/>
      <c r="BF80" s="111" t="str">
        <f>MID(TEXT(данные!E27,""),6,1)</f>
        <v>р</v>
      </c>
      <c r="BG80" s="111"/>
      <c r="BI80" s="111" t="str">
        <f>MID(TEXT(данные!E27,""),7,1)</f>
        <v>т</v>
      </c>
      <c r="BJ80" s="111"/>
      <c r="BL80" s="111">
        <f>MID(TEXT(данные!E27,""),8,1)</f>
      </c>
      <c r="BM80" s="111"/>
      <c r="CI80" s="102" t="s">
        <v>57</v>
      </c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X80" s="111" t="str">
        <f>MID(TEXT(данные!E28,""),2,1)</f>
        <v>1</v>
      </c>
      <c r="CY80" s="111"/>
      <c r="DA80" s="111" t="str">
        <f>MID(TEXT(данные!E28,""),3,1)</f>
        <v>8</v>
      </c>
      <c r="DB80" s="111"/>
      <c r="DC80" s="101" t="s">
        <v>53</v>
      </c>
      <c r="DD80" s="101"/>
      <c r="DE80" s="101"/>
      <c r="DF80" s="101"/>
      <c r="DG80" s="101"/>
      <c r="DH80" s="101"/>
      <c r="DI80" s="101"/>
      <c r="DJ80" s="101"/>
      <c r="DK80" s="111" t="str">
        <f>MID(TEXT(данные!E28,""),5,1)</f>
        <v>1</v>
      </c>
      <c r="DL80" s="111"/>
      <c r="DN80" s="111" t="str">
        <f>MID(TEXT(данные!E28,""),6,1)</f>
        <v>9</v>
      </c>
      <c r="DO80" s="111"/>
      <c r="DP80" s="101" t="s">
        <v>54</v>
      </c>
      <c r="DQ80" s="101"/>
      <c r="DR80" s="101"/>
      <c r="DS80" s="101"/>
      <c r="DT80" s="101"/>
      <c r="DU80" s="111" t="str">
        <f>MID(TEXT(данные!E28,""),8,1)</f>
        <v>1</v>
      </c>
      <c r="DV80" s="111"/>
      <c r="DX80" s="111" t="str">
        <f>MID(TEXT(данные!E28,""),9,1)</f>
        <v>9</v>
      </c>
      <c r="DY80" s="111"/>
      <c r="EA80" s="111" t="str">
        <f>MID(TEXT(данные!E28,""),10,1)</f>
        <v>8</v>
      </c>
      <c r="EB80" s="111"/>
      <c r="ED80" s="111" t="str">
        <f>MID(TEXT(данные!E28,""),11,1)</f>
        <v>7</v>
      </c>
      <c r="EE80" s="111"/>
    </row>
    <row r="81" s="9" customFormat="1" ht="3.75" customHeight="1"/>
    <row r="82" spans="2:69" s="9" customFormat="1" ht="12.75" customHeight="1">
      <c r="B82" s="9" t="s">
        <v>58</v>
      </c>
      <c r="I82" s="111" t="str">
        <f>MID(TEXT(данные!E29,""),2,1)</f>
        <v>А</v>
      </c>
      <c r="J82" s="111"/>
      <c r="L82" s="111" t="str">
        <f>MID(TEXT(данные!E29,""),3,1)</f>
        <v>С</v>
      </c>
      <c r="M82" s="111"/>
      <c r="O82" s="111">
        <f>MID(TEXT(данные!E29,""),4,1)</f>
      </c>
      <c r="P82" s="111"/>
      <c r="R82" s="111">
        <f>MID(TEXT(данные!E29,""),5,1)</f>
      </c>
      <c r="S82" s="111"/>
      <c r="U82" s="111">
        <f>MID(TEXT(данные!E29,""),6,1)</f>
      </c>
      <c r="V82" s="111"/>
      <c r="X82" s="111">
        <f>MID(TEXT(данные!E29,""),7,1)</f>
      </c>
      <c r="Y82" s="111"/>
      <c r="AC82" s="17"/>
      <c r="AD82" s="17"/>
      <c r="AE82" s="17"/>
      <c r="AF82" s="17"/>
      <c r="AG82" s="17" t="s">
        <v>59</v>
      </c>
      <c r="AI82" s="111" t="str">
        <f>MID(TEXT(данные!E30,""),2,1)</f>
        <v>1</v>
      </c>
      <c r="AJ82" s="111"/>
      <c r="AL82" s="111" t="str">
        <f>MID(TEXT(данные!E30,""),3,1)</f>
        <v>2</v>
      </c>
      <c r="AM82" s="111"/>
      <c r="AO82" s="111" t="str">
        <f>MID(TEXT(данные!E30,""),4,1)</f>
        <v>3</v>
      </c>
      <c r="AP82" s="111"/>
      <c r="AR82" s="111" t="str">
        <f>MID(TEXT(данные!E30,""),5,1)</f>
        <v>4</v>
      </c>
      <c r="AS82" s="111"/>
      <c r="AU82" s="111" t="str">
        <f>MID(TEXT(данные!E30,""),6,1)</f>
        <v>5</v>
      </c>
      <c r="AV82" s="111"/>
      <c r="AX82" s="111" t="str">
        <f>MID(TEXT(данные!E30,""),7,1)</f>
        <v>6</v>
      </c>
      <c r="AY82" s="111"/>
      <c r="BA82" s="111" t="str">
        <f>MID(TEXT(данные!E30,""),8,1)</f>
        <v>7</v>
      </c>
      <c r="BB82" s="111"/>
      <c r="BD82" s="111" t="str">
        <f>MID(TEXT(данные!E30,""),9,1)</f>
        <v>8</v>
      </c>
      <c r="BE82" s="111"/>
      <c r="BG82" s="111" t="str">
        <f>MID(TEXT(данные!E30,""),10,1)</f>
        <v>9</v>
      </c>
      <c r="BH82" s="111"/>
      <c r="BJ82" s="111" t="str">
        <f>MID(TEXT(данные!E30,""),11,1)</f>
        <v>0</v>
      </c>
      <c r="BK82" s="111"/>
      <c r="BM82" s="111" t="str">
        <f>MID(TEXT(данные!E30,""),12,1)</f>
        <v>1</v>
      </c>
      <c r="BN82" s="111"/>
      <c r="BP82" s="111" t="str">
        <f>MID(TEXT(данные!E30,""),13,1)</f>
        <v>2</v>
      </c>
      <c r="BQ82" s="111"/>
    </row>
    <row r="83" s="9" customFormat="1" ht="3.75" customHeight="1"/>
    <row r="84" spans="2:135" s="9" customFormat="1" ht="7.5" customHeight="1">
      <c r="B84" s="100"/>
      <c r="C84" s="100"/>
      <c r="DF84" s="100"/>
      <c r="DG84" s="100"/>
      <c r="ED84" s="100"/>
      <c r="EE84" s="100"/>
    </row>
    <row r="85" spans="1:139" ht="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</row>
    <row r="86" spans="1:139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</row>
  </sheetData>
  <sheetProtection selectLockedCells="1" selectUnlockedCells="1"/>
  <mergeCells count="731">
    <mergeCell ref="B1:EE1"/>
    <mergeCell ref="B2:EE2"/>
    <mergeCell ref="B3:EE3"/>
    <mergeCell ref="B4:EE4"/>
    <mergeCell ref="B5:EE5"/>
    <mergeCell ref="B6:EE6"/>
    <mergeCell ref="B7:EE7"/>
    <mergeCell ref="B8:C8"/>
    <mergeCell ref="ED8:EE8"/>
    <mergeCell ref="B9:EE9"/>
    <mergeCell ref="B10:EE10"/>
    <mergeCell ref="B11:EE11"/>
    <mergeCell ref="B12:EE12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DO32:DP32"/>
    <mergeCell ref="DR32:DS32"/>
    <mergeCell ref="DU32:DV32"/>
    <mergeCell ref="CN32:CO32"/>
    <mergeCell ref="CQ32:CR32"/>
    <mergeCell ref="CT32:CU32"/>
    <mergeCell ref="CW32:CX32"/>
    <mergeCell ref="CZ32:DA32"/>
    <mergeCell ref="DC32:DD32"/>
    <mergeCell ref="DX32:DY32"/>
    <mergeCell ref="EA32:EB32"/>
    <mergeCell ref="ED32:EE32"/>
    <mergeCell ref="B33:EE33"/>
    <mergeCell ref="DS34:DT34"/>
    <mergeCell ref="DU34:EA34"/>
    <mergeCell ref="EB34:EC34"/>
    <mergeCell ref="DF32:DG32"/>
    <mergeCell ref="DI32:DJ32"/>
    <mergeCell ref="DL32:DM32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B70:EE70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DP80:DT80"/>
    <mergeCell ref="DU80:DV80"/>
    <mergeCell ref="DX80:DY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AX82:AY82"/>
    <mergeCell ref="BA82:BB82"/>
    <mergeCell ref="BD82:BE82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ED84:EE84"/>
    <mergeCell ref="BG82:BH82"/>
    <mergeCell ref="BJ82:BK82"/>
    <mergeCell ref="BM82:BN82"/>
    <mergeCell ref="BP82:BQ82"/>
    <mergeCell ref="B84:C84"/>
    <mergeCell ref="DF84:DG84"/>
    <mergeCell ref="AO82:AP82"/>
    <mergeCell ref="AR82:AS82"/>
    <mergeCell ref="AU82:AV82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SheetLayoutView="100" zoomScalePageLayoutView="0" workbookViewId="0" topLeftCell="A1">
      <selection activeCell="B10" sqref="B10:EE10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2" customFormat="1" ht="9.75" customHeight="1">
      <c r="A1" s="9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customHeight="1">
      <c r="A2" s="9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9.75" customHeight="1">
      <c r="A3" s="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9"/>
      <c r="B4" s="146" t="s">
        <v>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">
      <c r="A5" s="9"/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">
      <c r="A6" s="9"/>
      <c r="B6" s="146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">
      <c r="A7" s="9"/>
      <c r="B7" s="146" t="s">
        <v>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7.5" customHeight="1">
      <c r="A8" s="9"/>
      <c r="B8" s="100"/>
      <c r="C8" s="100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00"/>
      <c r="EE8" s="100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7" customFormat="1" ht="12.75" customHeight="1">
      <c r="A9" s="9"/>
      <c r="B9" s="148" t="s">
        <v>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2.75" customHeight="1">
      <c r="A10" s="9"/>
      <c r="B10" s="148" t="s">
        <v>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7" customFormat="1" ht="12.75" customHeight="1">
      <c r="A11" s="9"/>
      <c r="B11" s="148" t="s">
        <v>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7" customFormat="1" ht="12.75" customHeight="1">
      <c r="A12" s="9"/>
      <c r="B12" s="148" t="s">
        <v>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" customFormat="1" ht="15.75" customHeight="1">
      <c r="A13" s="9"/>
      <c r="B13" s="108" t="s">
        <v>10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46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2:135" s="9" customFormat="1" ht="12.75" customHeight="1">
      <c r="B15" s="111" t="str">
        <f>LEFT(TEXT(данные!E8,""),1)</f>
        <v>М</v>
      </c>
      <c r="C15" s="111"/>
      <c r="E15" s="111" t="str">
        <f>MID(TEXT(данные!E8,""),2,1)</f>
        <v>и</v>
      </c>
      <c r="F15" s="111"/>
      <c r="H15" s="111" t="str">
        <f>MID(TEXT(данные!E8,""),3,1)</f>
        <v>н</v>
      </c>
      <c r="I15" s="111"/>
      <c r="K15" s="111" t="str">
        <f>MID(TEXT(данные!E8,""),4,1)</f>
        <v>.</v>
      </c>
      <c r="L15" s="111"/>
      <c r="N15" s="111" t="str">
        <f>MID(TEXT(данные!E8,""),5,1)</f>
        <v>т</v>
      </c>
      <c r="O15" s="111"/>
      <c r="Q15" s="111" t="str">
        <f>MID(TEXT(данные!E8,""),6,1)</f>
        <v>р</v>
      </c>
      <c r="R15" s="111"/>
      <c r="T15" s="111" t="str">
        <f>MID(TEXT(данные!E8,""),7,1)</f>
        <v>у</v>
      </c>
      <c r="U15" s="111"/>
      <c r="W15" s="111" t="str">
        <f>MID(TEXT(данные!E8,""),8,1)</f>
        <v>д</v>
      </c>
      <c r="X15" s="111"/>
      <c r="Z15" s="111" t="str">
        <f>MID(TEXT(данные!E8,""),9,1)</f>
        <v>а</v>
      </c>
      <c r="AA15" s="111"/>
      <c r="AC15" s="111" t="str">
        <f>MID(TEXT(данные!E8,""),10,1)</f>
        <v>,</v>
      </c>
      <c r="AD15" s="111"/>
      <c r="AF15" s="111" t="str">
        <f>MID(TEXT(данные!E8,""),11,1)</f>
        <v>з</v>
      </c>
      <c r="AG15" s="111"/>
      <c r="AI15" s="111" t="str">
        <f>MID(TEXT(данные!E8,""),12,1)</f>
        <v>а</v>
      </c>
      <c r="AJ15" s="111"/>
      <c r="AL15" s="111" t="str">
        <f>MID(TEXT(данные!E8,""),13,1)</f>
        <v>н</v>
      </c>
      <c r="AM15" s="111"/>
      <c r="AO15" s="111" t="str">
        <f>MID(TEXT(данные!E8,""),14,1)</f>
        <v>я</v>
      </c>
      <c r="AP15" s="111"/>
      <c r="AR15" s="111" t="str">
        <f>MID(TEXT(данные!E8,""),15,1)</f>
        <v>т</v>
      </c>
      <c r="AS15" s="111"/>
      <c r="AU15" s="111" t="str">
        <f>MID(TEXT(данные!E8,""),16,1)</f>
        <v>.</v>
      </c>
      <c r="AV15" s="111"/>
      <c r="AX15" s="111" t="str">
        <f>MID(TEXT(данные!E8,""),17,1)</f>
        <v>и</v>
      </c>
      <c r="AY15" s="111"/>
      <c r="BA15" s="111" t="str">
        <f>MID(TEXT(данные!E8,""),18,1)</f>
        <v> </v>
      </c>
      <c r="BB15" s="111"/>
      <c r="BD15" s="111" t="str">
        <f>MID(TEXT(данные!E8,""),19,1)</f>
        <v>к</v>
      </c>
      <c r="BE15" s="111"/>
      <c r="BG15" s="111" t="str">
        <f>MID(TEXT(данные!E8,""),20,1)</f>
        <v>а</v>
      </c>
      <c r="BH15" s="111"/>
      <c r="BJ15" s="111" t="str">
        <f>MID(TEXT(данные!E8,""),21,1)</f>
        <v>д</v>
      </c>
      <c r="BK15" s="111"/>
      <c r="BM15" s="111" t="str">
        <f>MID(TEXT(данные!E8,""),22,1)</f>
        <v>р</v>
      </c>
      <c r="BN15" s="111"/>
      <c r="BP15" s="111" t="str">
        <f>MID(TEXT(данные!E8,""),23,1)</f>
        <v>.</v>
      </c>
      <c r="BQ15" s="111"/>
      <c r="BS15" s="111" t="str">
        <f>MID(TEXT(данные!E8,""),24,1)</f>
        <v>п</v>
      </c>
      <c r="BT15" s="111"/>
      <c r="BV15" s="111" t="str">
        <f>MID(TEXT(данные!E8,""),25,1)</f>
        <v>о</v>
      </c>
      <c r="BW15" s="111"/>
      <c r="BY15" s="111" t="str">
        <f>MID(TEXT(данные!E8,""),26,1)</f>
        <v>л</v>
      </c>
      <c r="BZ15" s="111"/>
      <c r="CB15" s="111" t="str">
        <f>MID(TEXT(данные!E8,""),27,1)</f>
        <v>и</v>
      </c>
      <c r="CC15" s="111"/>
      <c r="CE15" s="111" t="str">
        <f>MID(TEXT(данные!E8,""),28,1)</f>
        <v>т</v>
      </c>
      <c r="CF15" s="111"/>
      <c r="CH15" s="111" t="str">
        <f>MID(TEXT(данные!E8,""),29,1)</f>
        <v>и</v>
      </c>
      <c r="CI15" s="111"/>
      <c r="CK15" s="111" t="str">
        <f>MID(TEXT(данные!E8,""),30,1)</f>
        <v>к</v>
      </c>
      <c r="CL15" s="111"/>
      <c r="CN15" s="111" t="str">
        <f>MID(TEXT(данные!E8,""),31,1)</f>
        <v>и</v>
      </c>
      <c r="CO15" s="111"/>
      <c r="CQ15" s="111" t="str">
        <f>MID(TEXT(данные!E8,""),32,1)</f>
        <v> </v>
      </c>
      <c r="CR15" s="111"/>
      <c r="CT15" s="111" t="str">
        <f>MID(TEXT(данные!E8,""),33,1)</f>
        <v>К</v>
      </c>
      <c r="CU15" s="111"/>
      <c r="CW15" s="111" t="str">
        <f>MID(TEXT(данные!E8,""),34,1)</f>
        <v>а</v>
      </c>
      <c r="CX15" s="111"/>
      <c r="CZ15" s="111" t="str">
        <f>MID(TEXT(данные!E8,""),35,1)</f>
        <v>л</v>
      </c>
      <c r="DA15" s="111"/>
      <c r="DC15" s="111" t="str">
        <f>MID(TEXT(данные!E8,""),36,1)</f>
        <v>у</v>
      </c>
      <c r="DD15" s="111"/>
      <c r="DF15" s="111" t="str">
        <f>MID(TEXT(данные!E8,""),37,1)</f>
        <v>ж</v>
      </c>
      <c r="DG15" s="111"/>
      <c r="DI15" s="111" t="str">
        <f>MID(TEXT(данные!E8,""),38,1)</f>
        <v>с</v>
      </c>
      <c r="DJ15" s="111"/>
      <c r="DL15" s="111" t="str">
        <f>MID(TEXT(данные!E8,""),39,1)</f>
        <v>к</v>
      </c>
      <c r="DM15" s="111"/>
      <c r="DO15" s="111" t="str">
        <f>MID(TEXT(данные!E8,""),40,1)</f>
        <v>о</v>
      </c>
      <c r="DP15" s="111"/>
      <c r="DR15" s="111" t="str">
        <f>MID(TEXT(данные!E8,""),41,1)</f>
        <v>й</v>
      </c>
      <c r="DS15" s="111"/>
      <c r="DU15" s="111" t="str">
        <f>MID(TEXT(данные!E8,""),42,1)</f>
        <v> </v>
      </c>
      <c r="DV15" s="111"/>
      <c r="DX15" s="111" t="str">
        <f>MID(TEXT(данные!E8,""),43,1)</f>
        <v>о</v>
      </c>
      <c r="DY15" s="111"/>
      <c r="EA15" s="111" t="str">
        <f>MID(TEXT(данные!E8,""),44,1)</f>
        <v>б</v>
      </c>
      <c r="EB15" s="111"/>
      <c r="ED15" s="111" t="str">
        <f>MID(TEXT(данные!E8,""),45,1)</f>
        <v>л</v>
      </c>
      <c r="EE15" s="111"/>
    </row>
    <row r="16" spans="1:256" s="10" customFormat="1" ht="11.25">
      <c r="A16" s="9"/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1" customFormat="1" ht="11.25">
      <c r="A17" s="9"/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2" customFormat="1" ht="15.75" customHeight="1">
      <c r="A18" s="9"/>
      <c r="B18" s="108" t="s">
        <v>13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="9" customFormat="1" ht="3" customHeight="1"/>
    <row r="20" spans="2:135" s="9" customFormat="1" ht="12.75" customHeight="1">
      <c r="B20" s="111" t="str">
        <f>LEFT(TEXT(данные!E12,""),1)</f>
        <v>О</v>
      </c>
      <c r="C20" s="111"/>
      <c r="E20" s="111" t="str">
        <f>MID(TEXT(данные!E12,""),2,1)</f>
        <v>О</v>
      </c>
      <c r="F20" s="111"/>
      <c r="H20" s="111" t="str">
        <f>MID(TEXT(данные!E12,""),3,1)</f>
        <v>О</v>
      </c>
      <c r="I20" s="111"/>
      <c r="K20" s="111" t="str">
        <f>MID(TEXT(данные!E12,""),4,1)</f>
        <v> </v>
      </c>
      <c r="L20" s="111"/>
      <c r="N20" s="111" t="str">
        <f>MID(TEXT(данные!E12,""),5,1)</f>
        <v>"</v>
      </c>
      <c r="O20" s="111"/>
      <c r="Q20" s="111" t="str">
        <f>MID(TEXT(данные!E12,""),6,1)</f>
        <v>Р</v>
      </c>
      <c r="R20" s="111"/>
      <c r="T20" s="111" t="str">
        <f>MID(TEXT(данные!E12,""),7,1)</f>
        <v>о</v>
      </c>
      <c r="U20" s="111"/>
      <c r="W20" s="111" t="str">
        <f>MID(TEXT(данные!E12,""),8,1)</f>
        <v>г</v>
      </c>
      <c r="X20" s="111"/>
      <c r="Z20" s="111" t="str">
        <f>MID(TEXT(данные!E12,""),9,1)</f>
        <v>а</v>
      </c>
      <c r="AA20" s="111"/>
      <c r="AC20" s="111" t="str">
        <f>MID(TEXT(данные!E12,""),10,1)</f>
        <v> </v>
      </c>
      <c r="AD20" s="111"/>
      <c r="AF20" s="111" t="str">
        <f>MID(TEXT(данные!E12,""),11,1)</f>
        <v>и</v>
      </c>
      <c r="AG20" s="111"/>
      <c r="AI20" s="111" t="str">
        <f>MID(TEXT(данные!E12,""),12,1)</f>
        <v> </v>
      </c>
      <c r="AJ20" s="111"/>
      <c r="AL20" s="111" t="str">
        <f>MID(TEXT(данные!E12,""),13,1)</f>
        <v>к</v>
      </c>
      <c r="AM20" s="111"/>
      <c r="AO20" s="111" t="str">
        <f>MID(TEXT(данные!E12,""),14,1)</f>
        <v>о</v>
      </c>
      <c r="AP20" s="111"/>
      <c r="AR20" s="111" t="str">
        <f>MID(TEXT(данные!E12,""),15,1)</f>
        <v>п</v>
      </c>
      <c r="AS20" s="111"/>
      <c r="AU20" s="111" t="str">
        <f>MID(TEXT(данные!E12,""),16,1)</f>
        <v>ы</v>
      </c>
      <c r="AV20" s="111"/>
      <c r="AX20" s="111" t="str">
        <f>MID(TEXT(данные!E12,""),17,1)</f>
        <v>т</v>
      </c>
      <c r="AY20" s="111"/>
      <c r="BA20" s="111" t="str">
        <f>MID(TEXT(данные!E12,""),18,1)</f>
        <v>а</v>
      </c>
      <c r="BB20" s="111"/>
      <c r="BD20" s="111" t="str">
        <f>MID(TEXT(данные!E12,""),19,1)</f>
        <v>"</v>
      </c>
      <c r="BE20" s="111"/>
      <c r="BG20" s="111">
        <f>MID(TEXT(данные!E12,""),20,1)</f>
      </c>
      <c r="BH20" s="111"/>
      <c r="BJ20" s="111">
        <f>MID(TEXT(данные!E12,""),21,1)</f>
      </c>
      <c r="BK20" s="111"/>
      <c r="BM20" s="111">
        <f>MID(TEXT(данные!E12,""),22,1)</f>
      </c>
      <c r="BN20" s="111"/>
      <c r="BP20" s="111">
        <f>MID(TEXT(данные!E12,""),23,1)</f>
      </c>
      <c r="BQ20" s="111"/>
      <c r="BS20" s="111">
        <f>MID(TEXT(данные!E12,""),24,1)</f>
      </c>
      <c r="BT20" s="111"/>
      <c r="BV20" s="111">
        <f>MID(TEXT(данные!E12,""),25,1)</f>
      </c>
      <c r="BW20" s="111"/>
      <c r="BY20" s="111">
        <f>MID(TEXT(данные!E12,""),26,1)</f>
      </c>
      <c r="BZ20" s="111"/>
      <c r="CB20" s="111">
        <f>MID(TEXT(данные!E12,""),27,1)</f>
      </c>
      <c r="CC20" s="111"/>
      <c r="CE20" s="111">
        <f>MID(TEXT(данные!E12,""),28,1)</f>
      </c>
      <c r="CF20" s="111"/>
      <c r="CH20" s="111">
        <f>MID(TEXT(данные!E12,""),29,1)</f>
      </c>
      <c r="CI20" s="111"/>
      <c r="CK20" s="111">
        <f>MID(TEXT(данные!E12,""),30,1)</f>
      </c>
      <c r="CL20" s="111"/>
      <c r="CN20" s="111">
        <f>MID(TEXT(данные!E12,""),31,1)</f>
      </c>
      <c r="CO20" s="111"/>
      <c r="CQ20" s="111">
        <f>MID(TEXT(данные!E12,""),32,1)</f>
      </c>
      <c r="CR20" s="111"/>
      <c r="CT20" s="111">
        <f>MID(TEXT(данные!E12,""),33,1)</f>
      </c>
      <c r="CU20" s="111"/>
      <c r="CW20" s="111">
        <f>MID(TEXT(данные!E12,""),34,1)</f>
      </c>
      <c r="CX20" s="111"/>
      <c r="CZ20" s="111">
        <f>MID(TEXT(данные!E12,""),35,1)</f>
      </c>
      <c r="DA20" s="111"/>
      <c r="DC20" s="111">
        <f>MID(TEXT(данные!E12,""),36,1)</f>
      </c>
      <c r="DD20" s="111"/>
      <c r="DF20" s="111">
        <f>MID(TEXT(данные!E12,""),37,1)</f>
      </c>
      <c r="DG20" s="111"/>
      <c r="DI20" s="111">
        <f>MID(TEXT(данные!E12,""),38,1)</f>
      </c>
      <c r="DJ20" s="111"/>
      <c r="DL20" s="111">
        <f>MID(TEXT(данные!E12,""),39,1)</f>
      </c>
      <c r="DM20" s="111"/>
      <c r="DO20" s="111">
        <f>MID(TEXT(данные!E12,""),40,1)</f>
      </c>
      <c r="DP20" s="111"/>
      <c r="DR20" s="111">
        <f>MID(TEXT(данные!E12,""),41,1)</f>
      </c>
      <c r="DS20" s="111"/>
      <c r="DU20" s="111">
        <f>MID(TEXT(данные!E12,""),42,1)</f>
      </c>
      <c r="DV20" s="111"/>
      <c r="DX20" s="111">
        <f>MID(TEXT(данные!E12,""),43,1)</f>
      </c>
      <c r="DY20" s="111"/>
      <c r="EA20" s="111">
        <f>MID(TEXT(данные!E12,""),44,1)</f>
      </c>
      <c r="EB20" s="111"/>
      <c r="ED20" s="111">
        <f>MID(TEXT(данные!E12,""),45,1)</f>
      </c>
      <c r="EE20" s="111"/>
    </row>
    <row r="21" spans="1:256" s="13" customFormat="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135" s="9" customFormat="1" ht="12.75" customHeight="1">
      <c r="B22" s="111">
        <f>MID(TEXT(данные!E12,""),46,1)</f>
      </c>
      <c r="C22" s="111"/>
      <c r="E22" s="111">
        <f>MID(TEXT(данные!E12,""),47,1)</f>
      </c>
      <c r="F22" s="111"/>
      <c r="H22" s="111">
        <f>MID(TEXT(данные!E12,""),48,1)</f>
      </c>
      <c r="I22" s="111"/>
      <c r="K22" s="111">
        <f>MID(TEXT(данные!E12,""),49,1)</f>
      </c>
      <c r="L22" s="111"/>
      <c r="N22" s="111">
        <f>MID(TEXT(данные!E12,""),50,1)</f>
      </c>
      <c r="O22" s="111"/>
      <c r="Q22" s="111">
        <f>MID(TEXT(данные!E12,""),51,1)</f>
      </c>
      <c r="R22" s="111"/>
      <c r="T22" s="111">
        <f>MID(TEXT(данные!E12,""),52,1)</f>
      </c>
      <c r="U22" s="111"/>
      <c r="W22" s="111">
        <f>MID(TEXT(данные!E12,""),53,1)</f>
      </c>
      <c r="X22" s="111"/>
      <c r="Z22" s="111">
        <f>MID(TEXT(данные!E12,""),54,1)</f>
      </c>
      <c r="AA22" s="111"/>
      <c r="AC22" s="111">
        <f>MID(TEXT(данные!E12,""),55,1)</f>
      </c>
      <c r="AD22" s="111"/>
      <c r="AF22" s="111">
        <f>MID(TEXT(данные!E12,""),56,1)</f>
      </c>
      <c r="AG22" s="111"/>
      <c r="AI22" s="111">
        <f>MID(TEXT(данные!E12,""),57,1)</f>
      </c>
      <c r="AJ22" s="111"/>
      <c r="AL22" s="111">
        <f>MID(TEXT(данные!E12,""),58,1)</f>
      </c>
      <c r="AM22" s="111"/>
      <c r="AO22" s="111">
        <f>MID(TEXT(данные!E12,""),59,1)</f>
      </c>
      <c r="AP22" s="111"/>
      <c r="AR22" s="111">
        <f>MID(TEXT(данные!E12,""),60,1)</f>
      </c>
      <c r="AS22" s="111"/>
      <c r="AU22" s="111">
        <f>MID(TEXT(данные!E12,""),61,1)</f>
      </c>
      <c r="AV22" s="111"/>
      <c r="AX22" s="111">
        <f>MID(TEXT(данные!E12,""),62,1)</f>
      </c>
      <c r="AY22" s="111"/>
      <c r="BA22" s="111">
        <f>MID(TEXT(данные!E12,""),63,1)</f>
      </c>
      <c r="BB22" s="111"/>
      <c r="BD22" s="111">
        <f>MID(TEXT(данные!E12,""),64,1)</f>
      </c>
      <c r="BE22" s="111"/>
      <c r="BG22" s="111">
        <f>MID(TEXT(данные!E12,""),65,1)</f>
      </c>
      <c r="BH22" s="111"/>
      <c r="BJ22" s="111">
        <f>MID(TEXT(данные!E12,""),66,1)</f>
      </c>
      <c r="BK22" s="111"/>
      <c r="BM22" s="111">
        <f>MID(TEXT(данные!E12,""),67,1)</f>
      </c>
      <c r="BN22" s="111"/>
      <c r="BP22" s="111">
        <f>MID(TEXT(данные!E12,""),68,1)</f>
      </c>
      <c r="BQ22" s="111"/>
      <c r="BS22" s="111">
        <f>MID(TEXT(данные!E12,""),69,1)</f>
      </c>
      <c r="BT22" s="111"/>
      <c r="BV22" s="111">
        <f>MID(TEXT(данные!E12,""),70,1)</f>
      </c>
      <c r="BW22" s="111"/>
      <c r="BY22" s="111">
        <f>MID(TEXT(данные!E12,""),71,1)</f>
      </c>
      <c r="BZ22" s="111"/>
      <c r="CB22" s="111">
        <f>MID(TEXT(данные!E12,""),72,1)</f>
      </c>
      <c r="CC22" s="111"/>
      <c r="CE22" s="111">
        <f>MID(TEXT(данные!E12,""),73,1)</f>
      </c>
      <c r="CF22" s="111"/>
      <c r="CH22" s="111">
        <f>MID(TEXT(данные!E12,""),74,1)</f>
      </c>
      <c r="CI22" s="111"/>
      <c r="CK22" s="111">
        <f>MID(TEXT(данные!E12,""),75,1)</f>
      </c>
      <c r="CL22" s="111"/>
      <c r="CN22" s="111">
        <f>MID(TEXT(данные!E12,""),76,1)</f>
      </c>
      <c r="CO22" s="111"/>
      <c r="CQ22" s="111">
        <f>MID(TEXT(данные!E12,""),77,1)</f>
      </c>
      <c r="CR22" s="111"/>
      <c r="CT22" s="111">
        <f>MID(TEXT(данные!E12,""),78,1)</f>
      </c>
      <c r="CU22" s="111"/>
      <c r="CW22" s="111">
        <f>MID(TEXT(данные!E12,""),79,1)</f>
      </c>
      <c r="CX22" s="111"/>
      <c r="CZ22" s="111">
        <f>MID(TEXT(данные!E12,""),80,1)</f>
      </c>
      <c r="DA22" s="111"/>
      <c r="DC22" s="111">
        <f>MID(TEXT(данные!E12,""),81,1)</f>
      </c>
      <c r="DD22" s="111"/>
      <c r="DF22" s="111">
        <f>MID(TEXT(данные!E12,""),82,1)</f>
      </c>
      <c r="DG22" s="111"/>
      <c r="DI22" s="111">
        <f>MID(TEXT(данные!E12,""),83,1)</f>
      </c>
      <c r="DJ22" s="111"/>
      <c r="DL22" s="111">
        <f>MID(TEXT(данные!E12,""),84,1)</f>
      </c>
      <c r="DM22" s="111"/>
      <c r="DO22" s="111">
        <f>MID(TEXT(данные!E12,""),85,1)</f>
      </c>
      <c r="DP22" s="111"/>
      <c r="DR22" s="111">
        <f>MID(TEXT(данные!E12,""),86,1)</f>
      </c>
      <c r="DS22" s="111"/>
      <c r="DU22" s="111">
        <f>MID(TEXT(данные!E12,""),87,1)</f>
      </c>
      <c r="DV22" s="111"/>
      <c r="DX22" s="111">
        <f>MID(TEXT(данные!E12,""),88,1)</f>
      </c>
      <c r="DY22" s="111"/>
      <c r="EA22" s="111">
        <f>MID(TEXT(данные!E12,""),89,1)</f>
      </c>
      <c r="EB22" s="111"/>
      <c r="ED22" s="111">
        <f>MID(TEXT(данные!E12,""),90,1)</f>
      </c>
      <c r="EE22" s="111"/>
    </row>
    <row r="23" spans="1:256" s="11" customFormat="1" ht="12" customHeight="1">
      <c r="A23" s="9"/>
      <c r="B23" s="104" t="s">
        <v>14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/>
      <c r="EW23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135" s="9" customFormat="1" ht="12.75" customHeight="1">
      <c r="B24" s="111" t="str">
        <f>MID(TEXT(данные!E13,""),2,1)</f>
        <v>2</v>
      </c>
      <c r="C24" s="111"/>
      <c r="E24" s="111" t="str">
        <f>MID(TEXT(данные!E13,""),3,1)</f>
        <v>3</v>
      </c>
      <c r="F24" s="111"/>
      <c r="H24" s="111" t="str">
        <f>MID(TEXT(данные!E13,""),4,1)</f>
        <v>4</v>
      </c>
      <c r="I24" s="111"/>
      <c r="K24" s="111" t="str">
        <f>MID(TEXT(данные!E13,""),5,1)</f>
        <v>5</v>
      </c>
      <c r="L24" s="111"/>
      <c r="N24" s="111" t="str">
        <f>MID(TEXT(данные!E13,""),6,1)</f>
        <v>6</v>
      </c>
      <c r="O24" s="111"/>
      <c r="Q24" s="111" t="str">
        <f>MID(TEXT(данные!E13,""),7,1)</f>
        <v>7</v>
      </c>
      <c r="R24" s="111"/>
      <c r="T24" s="111" t="str">
        <f>MID(TEXT(данные!E13,""),8,1)</f>
        <v>8</v>
      </c>
      <c r="U24" s="111"/>
      <c r="W24" s="111" t="str">
        <f>MID(TEXT(данные!E13,""),9,1)</f>
        <v>9</v>
      </c>
      <c r="X24" s="111"/>
      <c r="Z24" s="111" t="str">
        <f>MID(TEXT(данные!E13,""),10,1)</f>
        <v>1</v>
      </c>
      <c r="AA24" s="111"/>
      <c r="AC24" s="111" t="str">
        <f>MID(TEXT(данные!E13,""),11,1)</f>
        <v>2</v>
      </c>
      <c r="AD24" s="111"/>
      <c r="AF24" s="111" t="str">
        <f>MID(TEXT(данные!E13,""),12,1)</f>
        <v>3</v>
      </c>
      <c r="AG24" s="111"/>
      <c r="AI24" s="111" t="str">
        <f>MID(TEXT(данные!E13,""),13,1)</f>
        <v>4</v>
      </c>
      <c r="AJ24" s="111"/>
      <c r="AL24" s="111" t="str">
        <f>MID(TEXT(данные!E13,""),14,1)</f>
        <v>5</v>
      </c>
      <c r="AM24" s="111"/>
      <c r="AO24" s="111">
        <f>MID(TEXT(данные!E13,""),15,1)</f>
      </c>
      <c r="AP24" s="111"/>
      <c r="AR24" s="111">
        <f>MID(TEXT(данные!E13,""),16,1)</f>
      </c>
      <c r="AS24" s="111"/>
      <c r="AU24" s="111">
        <f>MID(TEXT(данные!E13,""),17,1)</f>
      </c>
      <c r="AV24" s="111"/>
      <c r="AX24" s="99"/>
      <c r="AY24" s="149"/>
      <c r="BA24" s="99"/>
      <c r="BB24" s="149"/>
      <c r="BD24" s="99"/>
      <c r="BE24" s="149"/>
      <c r="BG24" s="99"/>
      <c r="BH24" s="149"/>
      <c r="BJ24" s="99"/>
      <c r="BK24" s="149"/>
      <c r="BM24" s="99"/>
      <c r="BN24" s="149"/>
      <c r="BP24" s="99"/>
      <c r="BQ24" s="149"/>
      <c r="BS24" s="111"/>
      <c r="BT24" s="111"/>
      <c r="BV24" s="111"/>
      <c r="BW24" s="111"/>
      <c r="BY24" s="111"/>
      <c r="BZ24" s="111"/>
      <c r="CB24" s="111"/>
      <c r="CC24" s="111"/>
      <c r="CE24" s="111"/>
      <c r="CF24" s="111"/>
      <c r="CH24" s="111"/>
      <c r="CI24" s="111"/>
      <c r="CK24" s="111"/>
      <c r="CL24" s="111"/>
      <c r="CN24" s="111"/>
      <c r="CO24" s="111"/>
      <c r="CQ24" s="111"/>
      <c r="CR24" s="111"/>
      <c r="CT24" s="111"/>
      <c r="CU24" s="111"/>
      <c r="CW24" s="111"/>
      <c r="CX24" s="111"/>
      <c r="CZ24" s="111"/>
      <c r="DA24" s="111"/>
      <c r="DC24" s="111"/>
      <c r="DD24" s="111"/>
      <c r="DF24" s="111"/>
      <c r="DG24" s="111"/>
      <c r="DI24" s="111"/>
      <c r="DJ24" s="111"/>
      <c r="DL24" s="111"/>
      <c r="DM24" s="111"/>
      <c r="DO24" s="111"/>
      <c r="DP24" s="111"/>
      <c r="DR24" s="111"/>
      <c r="DS24" s="111"/>
      <c r="DU24" s="111"/>
      <c r="DV24" s="111"/>
      <c r="DX24" s="111"/>
      <c r="DY24" s="111"/>
      <c r="EA24" s="111"/>
      <c r="EB24" s="111"/>
      <c r="ED24" s="111"/>
      <c r="EE24" s="111"/>
    </row>
    <row r="25" spans="1:256" s="11" customFormat="1" ht="11.25">
      <c r="A25" s="9"/>
      <c r="B25" s="104" t="s">
        <v>15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1" customFormat="1" ht="12" customHeight="1">
      <c r="A26" s="9"/>
      <c r="B26" s="104" t="s">
        <v>16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135" s="9" customFormat="1" ht="12.75" customHeight="1">
      <c r="B27" s="111" t="str">
        <f>MID(TEXT(данные!E14,""),2,1)</f>
        <v>4</v>
      </c>
      <c r="C27" s="111"/>
      <c r="E27" s="111" t="str">
        <f>MID(TEXT(данные!E14,""),3,1)</f>
        <v>0</v>
      </c>
      <c r="F27" s="111"/>
      <c r="H27" s="111" t="str">
        <f>MID(TEXT(данные!E14,""),4,1)</f>
        <v>2</v>
      </c>
      <c r="I27" s="111"/>
      <c r="K27" s="111" t="str">
        <f>MID(TEXT(данные!E14,""),5,1)</f>
        <v>5</v>
      </c>
      <c r="L27" s="111"/>
      <c r="N27" s="111" t="str">
        <f>MID(TEXT(данные!E14,""),6,1)</f>
        <v>0</v>
      </c>
      <c r="O27" s="111"/>
      <c r="Q27" s="111" t="str">
        <f>MID(TEXT(данные!E14,""),7,1)</f>
        <v>0</v>
      </c>
      <c r="R27" s="111"/>
      <c r="T27" s="111" t="str">
        <f>MID(TEXT(данные!E14,""),8,1)</f>
        <v>0</v>
      </c>
      <c r="U27" s="111"/>
      <c r="W27" s="111" t="str">
        <f>MID(TEXT(данные!E14,""),9,1)</f>
        <v>0</v>
      </c>
      <c r="X27" s="111"/>
      <c r="Z27" s="111" t="str">
        <f>MID(TEXT(данные!E14,""),10,1)</f>
        <v>0</v>
      </c>
      <c r="AA27" s="111"/>
      <c r="AC27" s="111" t="str">
        <f>MID(TEXT(данные!E14,""),11,1)</f>
        <v>0</v>
      </c>
      <c r="AD27" s="111"/>
      <c r="AF27" s="111" t="str">
        <f>MID(TEXT(данные!E14,""),12,1)</f>
        <v>/</v>
      </c>
      <c r="AG27" s="111"/>
      <c r="AI27" s="111" t="str">
        <f>MID(TEXT(данные!E14,""),13,1)</f>
        <v>1</v>
      </c>
      <c r="AJ27" s="111"/>
      <c r="AL27" s="111" t="str">
        <f>MID(TEXT(данные!E14,""),14,1)</f>
        <v>2</v>
      </c>
      <c r="AM27" s="111"/>
      <c r="AO27" s="111" t="str">
        <f>MID(TEXT(данные!E14,""),15,1)</f>
        <v>3</v>
      </c>
      <c r="AP27" s="111"/>
      <c r="AR27" s="111" t="str">
        <f>MID(TEXT(данные!E14,""),16,1)</f>
        <v>4</v>
      </c>
      <c r="AS27" s="111"/>
      <c r="AU27" s="111" t="str">
        <f>MID(TEXT(данные!E14,""),17,1)</f>
        <v>5</v>
      </c>
      <c r="AV27" s="111"/>
      <c r="AX27" s="111" t="str">
        <f>MID(TEXT(данные!E14,""),18,1)</f>
        <v>6</v>
      </c>
      <c r="AY27" s="111"/>
      <c r="BA27" s="111" t="str">
        <f>MID(TEXT(данные!E14,""),19,1)</f>
        <v>7</v>
      </c>
      <c r="BB27" s="111"/>
      <c r="BD27" s="111" t="str">
        <f>MID(TEXT(данные!E14,""),20,1)</f>
        <v>8</v>
      </c>
      <c r="BE27" s="111"/>
      <c r="BG27" s="111" t="str">
        <f>MID(TEXT(данные!E14,""),21,1)</f>
        <v>9</v>
      </c>
      <c r="BH27" s="111"/>
      <c r="BJ27" s="111">
        <f>MID(TEXT(данные!E14,""),22,1)</f>
      </c>
      <c r="BK27" s="111"/>
      <c r="BM27" s="111">
        <f>MID(TEXT(данные!E14,""),23,1)</f>
      </c>
      <c r="BN27" s="111"/>
      <c r="BP27" s="111"/>
      <c r="BQ27" s="111"/>
      <c r="BS27" s="111"/>
      <c r="BT27" s="111"/>
      <c r="BV27" s="111"/>
      <c r="BW27" s="111"/>
      <c r="BY27" s="111"/>
      <c r="BZ27" s="111"/>
      <c r="CB27" s="111"/>
      <c r="CC27" s="111"/>
      <c r="CE27" s="111"/>
      <c r="CF27" s="111"/>
      <c r="CH27" s="111"/>
      <c r="CI27" s="111"/>
      <c r="CK27" s="111"/>
      <c r="CL27" s="111"/>
      <c r="CN27" s="111"/>
      <c r="CO27" s="111"/>
      <c r="CQ27" s="111"/>
      <c r="CR27" s="111"/>
      <c r="CT27" s="111"/>
      <c r="CU27" s="111"/>
      <c r="CW27" s="111"/>
      <c r="CX27" s="111"/>
      <c r="CZ27" s="111"/>
      <c r="DA27" s="111"/>
      <c r="DC27" s="111"/>
      <c r="DD27" s="111"/>
      <c r="DF27" s="111"/>
      <c r="DG27" s="111"/>
      <c r="DI27" s="111"/>
      <c r="DJ27" s="111"/>
      <c r="DL27" s="111"/>
      <c r="DM27" s="111"/>
      <c r="DO27" s="111"/>
      <c r="DP27" s="111"/>
      <c r="DR27" s="111"/>
      <c r="DS27" s="111"/>
      <c r="DU27" s="111"/>
      <c r="DV27" s="111"/>
      <c r="DX27" s="111"/>
      <c r="DY27" s="111"/>
      <c r="EA27" s="111"/>
      <c r="EB27" s="111"/>
      <c r="ED27" s="111"/>
      <c r="EE27" s="111"/>
    </row>
    <row r="28" spans="1:256" s="11" customFormat="1" ht="11.25">
      <c r="A28" s="9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1" customFormat="1" ht="12" customHeight="1">
      <c r="A29" s="9"/>
      <c r="B29" s="104" t="s">
        <v>18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135" s="9" customFormat="1" ht="12.75" customHeight="1">
      <c r="B30" s="111" t="str">
        <f>LEFT(TEXT(данные!E15,""),1)</f>
        <v>2</v>
      </c>
      <c r="C30" s="111"/>
      <c r="E30" s="111" t="str">
        <f>MID(TEXT(данные!E15,""),2,1)</f>
        <v>4</v>
      </c>
      <c r="F30" s="111"/>
      <c r="H30" s="111" t="str">
        <f>MID(TEXT(данные!E15,""),3,1)</f>
        <v>5</v>
      </c>
      <c r="I30" s="111"/>
      <c r="K30" s="111" t="str">
        <f>MID(TEXT(данные!E15,""),4,1)</f>
        <v>1</v>
      </c>
      <c r="L30" s="111"/>
      <c r="N30" s="111" t="str">
        <f>MID(TEXT(данные!E15,""),5,1)</f>
        <v>2</v>
      </c>
      <c r="O30" s="111"/>
      <c r="Q30" s="111" t="str">
        <f>MID(TEXT(данные!E15,""),6,1)</f>
        <v>7</v>
      </c>
      <c r="R30" s="111"/>
      <c r="T30" s="111" t="str">
        <f>MID(TEXT(данные!E15,""),7,1)</f>
        <v>,</v>
      </c>
      <c r="U30" s="111"/>
      <c r="W30" s="111" t="str">
        <f>MID(TEXT(данные!E15,""),8,1)</f>
        <v> </v>
      </c>
      <c r="X30" s="111"/>
      <c r="Z30" s="111" t="str">
        <f>MID(TEXT(данные!E15,""),9,1)</f>
        <v>П</v>
      </c>
      <c r="AA30" s="111"/>
      <c r="AC30" s="111" t="str">
        <f>MID(TEXT(данные!E15,""),10,1)</f>
        <v>е</v>
      </c>
      <c r="AD30" s="111"/>
      <c r="AF30" s="111" t="str">
        <f>MID(TEXT(данные!E15,""),11,1)</f>
        <v>н</v>
      </c>
      <c r="AG30" s="111"/>
      <c r="AI30" s="111" t="str">
        <f>MID(TEXT(данные!E15,""),12,1)</f>
        <v>з</v>
      </c>
      <c r="AJ30" s="111"/>
      <c r="AL30" s="111" t="str">
        <f>MID(TEXT(данные!E15,""),13,1)</f>
        <v>е</v>
      </c>
      <c r="AM30" s="111"/>
      <c r="AO30" s="111" t="str">
        <f>MID(TEXT(данные!E15,""),14,1)</f>
        <v>н</v>
      </c>
      <c r="AP30" s="111"/>
      <c r="AR30" s="111" t="str">
        <f>MID(TEXT(данные!E15,""),15,1)</f>
        <v>с</v>
      </c>
      <c r="AS30" s="111"/>
      <c r="AU30" s="111" t="str">
        <f>MID(TEXT(данные!E15,""),16,1)</f>
        <v>к</v>
      </c>
      <c r="AV30" s="111"/>
      <c r="AX30" s="111" t="str">
        <f>MID(TEXT(данные!E15,""),17,1)</f>
        <v>а</v>
      </c>
      <c r="AY30" s="111"/>
      <c r="BA30" s="111" t="str">
        <f>MID(TEXT(данные!E15,""),18,1)</f>
        <v>я</v>
      </c>
      <c r="BB30" s="111"/>
      <c r="BD30" s="111" t="str">
        <f>MID(TEXT(данные!E15,""),19,1)</f>
        <v> </v>
      </c>
      <c r="BE30" s="111"/>
      <c r="BG30" s="111" t="str">
        <f>MID(TEXT(данные!E15,""),20,1)</f>
        <v>о</v>
      </c>
      <c r="BH30" s="111"/>
      <c r="BJ30" s="111" t="str">
        <f>MID(TEXT(данные!E15,""),21,1)</f>
        <v>б</v>
      </c>
      <c r="BK30" s="111"/>
      <c r="BM30" s="111" t="str">
        <f>MID(TEXT(данные!E15,""),22,1)</f>
        <v>л</v>
      </c>
      <c r="BN30" s="111"/>
      <c r="BP30" s="111" t="str">
        <f>MID(TEXT(данные!E15,""),23,1)</f>
        <v>,</v>
      </c>
      <c r="BQ30" s="111"/>
      <c r="BS30" s="111" t="str">
        <f>MID(TEXT(данные!E15,""),24,1)</f>
        <v> </v>
      </c>
      <c r="BT30" s="111"/>
      <c r="BV30" s="111" t="str">
        <f>MID(TEXT(данные!E15,""),25,1)</f>
        <v>д</v>
      </c>
      <c r="BW30" s="111"/>
      <c r="BY30" s="111" t="str">
        <f>MID(TEXT(данные!E15,""),26,1)</f>
        <v>е</v>
      </c>
      <c r="BZ30" s="111"/>
      <c r="CB30" s="111" t="str">
        <f>MID(TEXT(данные!E15,""),27,1)</f>
        <v>р</v>
      </c>
      <c r="CC30" s="111"/>
      <c r="CE30" s="111" t="str">
        <f>MID(TEXT(данные!E15,""),28,1)</f>
        <v>.</v>
      </c>
      <c r="CF30" s="111"/>
      <c r="CH30" s="111" t="str">
        <f>MID(TEXT(данные!E15,""),29,1)</f>
        <v>К</v>
      </c>
      <c r="CI30" s="111"/>
      <c r="CK30" s="111" t="str">
        <f>MID(TEXT(данные!E15,""),30,1)</f>
        <v>р</v>
      </c>
      <c r="CL30" s="111"/>
      <c r="CN30" s="111" t="str">
        <f>MID(TEXT(данные!E15,""),31,1)</f>
        <v>и</v>
      </c>
      <c r="CO30" s="111"/>
      <c r="CQ30" s="111" t="str">
        <f>MID(TEXT(данные!E15,""),32,1)</f>
        <v>в</v>
      </c>
      <c r="CR30" s="111"/>
      <c r="CT30" s="111" t="str">
        <f>MID(TEXT(данные!E15,""),33,1)</f>
        <v>о</v>
      </c>
      <c r="CU30" s="111"/>
      <c r="CW30" s="111" t="str">
        <f>MID(TEXT(данные!E15,""),34,1)</f>
        <v>р</v>
      </c>
      <c r="CX30" s="111"/>
      <c r="CZ30" s="111" t="str">
        <f>MID(TEXT(данные!E15,""),35,1)</f>
        <v>у</v>
      </c>
      <c r="DA30" s="111"/>
      <c r="DC30" s="111" t="str">
        <f>MID(TEXT(данные!E15,""),36,1)</f>
        <v>к</v>
      </c>
      <c r="DD30" s="111"/>
      <c r="DF30" s="111" t="str">
        <f>MID(TEXT(данные!E15,""),37,1)</f>
        <v>о</v>
      </c>
      <c r="DG30" s="111"/>
      <c r="DI30" s="111" t="str">
        <f>MID(TEXT(данные!E15,""),38,1)</f>
        <v>в</v>
      </c>
      <c r="DJ30" s="111"/>
      <c r="DL30" s="111" t="str">
        <f>MID(TEXT(данные!E15,""),39,1)</f>
        <v>о</v>
      </c>
      <c r="DM30" s="111"/>
      <c r="DO30" s="111" t="str">
        <f>MID(TEXT(данные!E15,""),40,1)</f>
        <v>,</v>
      </c>
      <c r="DP30" s="111"/>
      <c r="DR30" s="111" t="str">
        <f>MID(TEXT(данные!E15,""),41,1)</f>
        <v> </v>
      </c>
      <c r="DS30" s="111"/>
      <c r="DU30" s="111" t="str">
        <f>MID(TEXT(данные!E15,""),42,1)</f>
        <v>д</v>
      </c>
      <c r="DV30" s="111"/>
      <c r="DX30" s="111" t="str">
        <f>MID(TEXT(данные!E15,""),43,1)</f>
        <v>.</v>
      </c>
      <c r="DY30" s="111"/>
      <c r="EA30" s="111" t="str">
        <f>MID(TEXT(данные!E15,""),44,1)</f>
        <v>4</v>
      </c>
      <c r="EB30" s="111"/>
      <c r="ED30" s="111" t="str">
        <f>MID(TEXT(данные!E15,""),45,1)</f>
        <v>,</v>
      </c>
      <c r="EE30" s="111"/>
    </row>
    <row r="31" spans="1:256" s="11" customFormat="1" ht="12" customHeight="1">
      <c r="A31" s="9"/>
      <c r="B31" s="104" t="s">
        <v>19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135" s="9" customFormat="1" ht="12.75" customHeight="1">
      <c r="B32" s="111" t="str">
        <f>MID(TEXT(данные!E15,""),46,1)</f>
        <v> </v>
      </c>
      <c r="C32" s="111"/>
      <c r="E32" s="111" t="str">
        <f>MID(TEXT(данные!E15,""),47,1)</f>
        <v>к</v>
      </c>
      <c r="F32" s="111"/>
      <c r="H32" s="111" t="str">
        <f>MID(TEXT(данные!E15,""),48,1)</f>
        <v>в</v>
      </c>
      <c r="I32" s="111"/>
      <c r="K32" s="111" t="str">
        <f>MID(TEXT(данные!E15,""),49,1)</f>
        <v>.</v>
      </c>
      <c r="L32" s="111"/>
      <c r="N32" s="111" t="str">
        <f>MID(TEXT(данные!E15,""),50,1)</f>
        <v>1</v>
      </c>
      <c r="O32" s="111"/>
      <c r="Q32" s="111" t="str">
        <f>MID(TEXT(данные!E15,""),51,1)</f>
        <v>5</v>
      </c>
      <c r="R32" s="111"/>
      <c r="T32" s="111">
        <f>MID(TEXT(данные!E15,""),52,1)</f>
      </c>
      <c r="U32" s="111"/>
      <c r="W32" s="111">
        <f>MID(TEXT(данные!E15,""),53,1)</f>
      </c>
      <c r="X32" s="111"/>
      <c r="Z32" s="111">
        <f>MID(TEXT(данные!E15,""),54,1)</f>
      </c>
      <c r="AA32" s="111"/>
      <c r="AC32" s="111">
        <f>MID(TEXT(данные!E15,""),55,1)</f>
      </c>
      <c r="AD32" s="111"/>
      <c r="AF32" s="111">
        <f>MID(TEXT(данные!E15,""),56,1)</f>
      </c>
      <c r="AG32" s="111"/>
      <c r="AI32" s="111">
        <f>MID(TEXT(данные!E15,""),57,1)</f>
      </c>
      <c r="AJ32" s="111"/>
      <c r="AL32" s="111">
        <f>MID(TEXT(данные!E15,""),58,1)</f>
      </c>
      <c r="AM32" s="111"/>
      <c r="AO32" s="111">
        <f>MID(TEXT(данные!E15,""),59,1)</f>
      </c>
      <c r="AP32" s="111"/>
      <c r="AR32" s="111">
        <f>MID(TEXT(данные!E15,""),60,1)</f>
      </c>
      <c r="AS32" s="111"/>
      <c r="AU32" s="111">
        <f>MID(TEXT(данные!E15,""),61,1)</f>
      </c>
      <c r="AV32" s="111"/>
      <c r="AX32" s="111">
        <f>MID(TEXT(данные!E15,""),62,1)</f>
      </c>
      <c r="AY32" s="111"/>
      <c r="BA32" s="111">
        <f>MID(TEXT(данные!E15,""),63,1)</f>
      </c>
      <c r="BB32" s="111"/>
      <c r="BD32" s="111">
        <f>MID(TEXT(данные!E15,""),64,1)</f>
      </c>
      <c r="BE32" s="111"/>
      <c r="BG32" s="111">
        <f>MID(TEXT(данные!E15,""),65,1)</f>
      </c>
      <c r="BH32" s="111"/>
      <c r="BJ32" s="111">
        <f>MID(TEXT(данные!E15,""),66,1)</f>
      </c>
      <c r="BK32" s="111"/>
      <c r="BM32" s="111">
        <f>MID(TEXT(данные!E15,""),67,1)</f>
      </c>
      <c r="BN32" s="111"/>
      <c r="BP32" s="111">
        <f>MID(TEXT(данные!E15,""),68,1)</f>
      </c>
      <c r="BQ32" s="111"/>
      <c r="BS32" s="111">
        <f>MID(TEXT(данные!E15,""),69,1)</f>
      </c>
      <c r="BT32" s="111"/>
      <c r="BV32" s="111">
        <f>MID(TEXT(данные!E15,""),70,1)</f>
      </c>
      <c r="BW32" s="111"/>
      <c r="BY32" s="111">
        <f>MID(TEXT(данные!E15,""),71,1)</f>
      </c>
      <c r="BZ32" s="111"/>
      <c r="CB32" s="111">
        <f>MID(TEXT(данные!E15,""),72,1)</f>
      </c>
      <c r="CC32" s="111"/>
      <c r="CE32" s="111">
        <f>MID(TEXT(данные!E15,""),73,1)</f>
      </c>
      <c r="CF32" s="111"/>
      <c r="CH32" s="111">
        <f>MID(TEXT(данные!E15,""),74,1)</f>
      </c>
      <c r="CI32" s="111"/>
      <c r="CK32" s="111">
        <f>MID(TEXT(данные!E15,""),75,1)</f>
      </c>
      <c r="CL32" s="111"/>
      <c r="CN32" s="111">
        <f>MID(TEXT(данные!E15,""),76,1)</f>
      </c>
      <c r="CO32" s="111"/>
      <c r="CQ32" s="111">
        <f>MID(TEXT(данные!E15,""),77,1)</f>
      </c>
      <c r="CR32" s="111"/>
      <c r="CT32" s="111">
        <f>MID(TEXT(данные!E15,""),78,1)</f>
      </c>
      <c r="CU32" s="111"/>
      <c r="CW32" s="111">
        <f>MID(TEXT(данные!E15,""),79,1)</f>
      </c>
      <c r="CX32" s="111"/>
      <c r="CZ32" s="111">
        <f>MID(TEXT(данные!E15,""),80,1)</f>
      </c>
      <c r="DA32" s="111"/>
      <c r="DC32" s="111">
        <f>MID(TEXT(данные!E15,""),81,1)</f>
      </c>
      <c r="DD32" s="111"/>
      <c r="DF32" s="111">
        <f>MID(TEXT(данные!E15,""),82,1)</f>
      </c>
      <c r="DG32" s="111"/>
      <c r="DI32" s="111">
        <f>MID(TEXT(данные!E15,""),83,1)</f>
      </c>
      <c r="DJ32" s="111"/>
      <c r="DL32" s="111">
        <f>MID(TEXT(данные!E15,""),84,1)</f>
      </c>
      <c r="DM32" s="111"/>
      <c r="DO32" s="111">
        <f>MID(TEXT(данные!E15,""),85,1)</f>
      </c>
      <c r="DP32" s="111"/>
      <c r="DR32" s="111">
        <f>MID(TEXT(данные!E15,""),86,1)</f>
      </c>
      <c r="DS32" s="111"/>
      <c r="DU32" s="111">
        <f>MID(TEXT(данные!E15,""),87,1)</f>
      </c>
      <c r="DV32" s="111"/>
      <c r="DX32" s="111">
        <f>MID(TEXT(данные!E15,""),88,1)</f>
      </c>
      <c r="DY32" s="111"/>
      <c r="EA32" s="111">
        <f>MID(TEXT(данные!E15,""),89,1)</f>
      </c>
      <c r="EB32" s="111"/>
      <c r="ED32" s="111">
        <f>MID(TEXT(данные!E15,""),90,1)</f>
      </c>
      <c r="EE32" s="111"/>
    </row>
    <row r="33" spans="1:256" s="11" customFormat="1" ht="11.25">
      <c r="A33" s="9"/>
      <c r="B33" s="104" t="s">
        <v>20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134" s="9" customFormat="1" ht="12.75" customHeight="1">
      <c r="B34" s="9" t="s">
        <v>21</v>
      </c>
      <c r="DR34" s="14" t="s">
        <v>22</v>
      </c>
      <c r="DS34" s="111" t="s">
        <v>23</v>
      </c>
      <c r="DT34" s="111"/>
      <c r="DU34" s="113" t="s">
        <v>24</v>
      </c>
      <c r="DV34" s="113"/>
      <c r="DW34" s="113"/>
      <c r="DX34" s="113"/>
      <c r="DY34" s="113"/>
      <c r="DZ34" s="113"/>
      <c r="EA34" s="113"/>
      <c r="EB34" s="111" t="s">
        <v>25</v>
      </c>
      <c r="EC34" s="111"/>
      <c r="ED34" s="9" t="s">
        <v>26</v>
      </c>
    </row>
    <row r="35" s="9" customFormat="1" ht="3" customHeight="1"/>
    <row r="36" spans="1:256" s="12" customFormat="1" ht="12.75" customHeight="1">
      <c r="A36" s="9"/>
      <c r="B36" s="111" t="str">
        <f>миграционная!B36</f>
        <v>Х</v>
      </c>
      <c r="C36" s="111"/>
      <c r="D36" s="112" t="s">
        <v>28</v>
      </c>
      <c r="E36" s="112"/>
      <c r="F36" s="112"/>
      <c r="G36" s="108" t="s">
        <v>29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2" customFormat="1" ht="3.75" customHeight="1">
      <c r="A37" s="9"/>
      <c r="B37" s="9"/>
      <c r="C37" s="9"/>
      <c r="D37" s="9"/>
      <c r="E37" s="9"/>
      <c r="F37" s="9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2" customFormat="1" ht="12.75" customHeight="1">
      <c r="A38" s="9"/>
      <c r="B38" s="111"/>
      <c r="C38" s="111"/>
      <c r="D38" s="112" t="s">
        <v>28</v>
      </c>
      <c r="E38" s="112"/>
      <c r="F38" s="112"/>
      <c r="G38" s="108" t="s">
        <v>30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2" customFormat="1" ht="3.75" customHeight="1">
      <c r="A39" s="9"/>
      <c r="B39" s="9"/>
      <c r="C39" s="9"/>
      <c r="D39" s="9"/>
      <c r="E39" s="9"/>
      <c r="F39" s="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2" customFormat="1" ht="12.75" customHeight="1">
      <c r="A40" s="9"/>
      <c r="B40" s="111"/>
      <c r="C40" s="111"/>
      <c r="D40" s="112" t="s">
        <v>28</v>
      </c>
      <c r="E40" s="112"/>
      <c r="F40" s="112"/>
      <c r="G40" s="108" t="s">
        <v>31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2" customFormat="1" ht="3.75" customHeight="1">
      <c r="A41" s="9"/>
      <c r="B41" s="9"/>
      <c r="C41" s="9"/>
      <c r="D41" s="9"/>
      <c r="E41" s="9"/>
      <c r="F41" s="9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2" customFormat="1" ht="12.75" customHeight="1">
      <c r="A42" s="9"/>
      <c r="B42" s="111"/>
      <c r="C42" s="111"/>
      <c r="D42" s="112" t="s">
        <v>28</v>
      </c>
      <c r="E42" s="112"/>
      <c r="F42" s="112"/>
      <c r="G42" s="108" t="s">
        <v>32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2" customFormat="1" ht="3.75" customHeight="1">
      <c r="A43" s="9"/>
      <c r="B43" s="9"/>
      <c r="C43" s="9"/>
      <c r="D43" s="9"/>
      <c r="E43" s="9"/>
      <c r="F43" s="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2" customFormat="1" ht="12.75" customHeight="1">
      <c r="A44" s="9"/>
      <c r="B44" s="111"/>
      <c r="C44" s="111"/>
      <c r="D44" s="112" t="s">
        <v>28</v>
      </c>
      <c r="E44" s="112"/>
      <c r="F44" s="112"/>
      <c r="G44" s="108" t="s">
        <v>33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="9" customFormat="1" ht="3.75" customHeight="1"/>
    <row r="46" spans="2:135" s="9" customFormat="1" ht="12.75" customHeight="1">
      <c r="B46" s="111"/>
      <c r="C46" s="111"/>
      <c r="D46" s="112" t="s">
        <v>28</v>
      </c>
      <c r="E46" s="112"/>
      <c r="F46" s="112"/>
      <c r="G46" s="108" t="s">
        <v>34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2"/>
      <c r="BL46" s="111"/>
      <c r="BM46" s="111"/>
      <c r="BN46" s="112" t="s">
        <v>28</v>
      </c>
      <c r="BO46" s="112"/>
      <c r="BP46" s="112"/>
      <c r="BQ46" s="108" t="s">
        <v>35</v>
      </c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</row>
    <row r="47" spans="2:68" s="9" customFormat="1" ht="3.75" customHeight="1">
      <c r="B47" s="16"/>
      <c r="C47" s="16"/>
      <c r="D47" s="17"/>
      <c r="E47" s="14"/>
      <c r="F47" s="14"/>
      <c r="BI47" s="12"/>
      <c r="BJ47" s="12"/>
      <c r="BL47" s="16"/>
      <c r="BM47" s="16"/>
      <c r="BN47" s="17"/>
      <c r="BO47" s="14"/>
      <c r="BP47" s="14"/>
    </row>
    <row r="48" spans="1:256" s="18" customFormat="1" ht="11.25">
      <c r="A48" s="9"/>
      <c r="B48" s="105" t="s">
        <v>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9" customFormat="1" ht="11.25">
      <c r="A49" s="9"/>
      <c r="B49" s="108" t="s">
        <v>37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 t="str">
        <f>данные!E16</f>
        <v>17.72, 51.42.1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20" customFormat="1" ht="11.25">
      <c r="A50" s="9"/>
      <c r="B50" s="109" t="s">
        <v>38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="9" customFormat="1" ht="3" customHeight="1"/>
    <row r="52" spans="2:135" s="9" customFormat="1" ht="7.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10" t="s">
        <v>39</v>
      </c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</row>
    <row r="53" spans="61:75" s="9" customFormat="1" ht="6" customHeight="1"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</row>
    <row r="54" spans="61:75" s="9" customFormat="1" ht="3" customHeight="1"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256" s="10" customFormat="1" ht="11.25">
      <c r="A55" s="9"/>
      <c r="B55" s="107" t="s">
        <v>40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0" customFormat="1" ht="11.25">
      <c r="A56" s="9"/>
      <c r="B56" s="107" t="s">
        <v>41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2" customFormat="1" ht="15.75" customHeight="1">
      <c r="A57" s="9"/>
      <c r="B57" s="108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="9" customFormat="1" ht="3" customHeight="1"/>
    <row r="59" spans="2:135" s="9" customFormat="1" ht="12.75" customHeight="1">
      <c r="B59" s="150" t="str">
        <f>IF(B20=0,"",B20)</f>
        <v>О</v>
      </c>
      <c r="C59" s="150"/>
      <c r="D59" s="151"/>
      <c r="E59" s="150" t="str">
        <f>IF(E20=0,"",E20)</f>
        <v>О</v>
      </c>
      <c r="F59" s="150"/>
      <c r="G59" s="151"/>
      <c r="H59" s="150" t="str">
        <f>IF(H20=0,"",H20)</f>
        <v>О</v>
      </c>
      <c r="I59" s="150"/>
      <c r="J59" s="151"/>
      <c r="K59" s="150" t="str">
        <f>IF(K20=0,"",K20)</f>
        <v> </v>
      </c>
      <c r="L59" s="150"/>
      <c r="M59" s="151"/>
      <c r="N59" s="150" t="str">
        <f>IF(N20=0,"",N20)</f>
        <v>"</v>
      </c>
      <c r="O59" s="150"/>
      <c r="P59" s="151"/>
      <c r="Q59" s="150" t="str">
        <f>IF(Q20=0,"",Q20)</f>
        <v>Р</v>
      </c>
      <c r="R59" s="150"/>
      <c r="S59" s="151"/>
      <c r="T59" s="150" t="str">
        <f>IF(T20=0,"",T20)</f>
        <v>о</v>
      </c>
      <c r="U59" s="150"/>
      <c r="V59" s="151"/>
      <c r="W59" s="150" t="str">
        <f>IF(W20=0,"",W20)</f>
        <v>г</v>
      </c>
      <c r="X59" s="150"/>
      <c r="Y59" s="151"/>
      <c r="Z59" s="150" t="str">
        <f>IF(Z20=0,"",Z20)</f>
        <v>а</v>
      </c>
      <c r="AA59" s="150"/>
      <c r="AB59" s="151"/>
      <c r="AC59" s="150" t="str">
        <f>IF(AC20=0,"",AC20)</f>
        <v> </v>
      </c>
      <c r="AD59" s="150"/>
      <c r="AF59" s="150" t="str">
        <f>IF(AF20=0,"",AF20)</f>
        <v>и</v>
      </c>
      <c r="AG59" s="150"/>
      <c r="AI59" s="150" t="str">
        <f>IF(AI20=0,"",AI20)</f>
        <v> </v>
      </c>
      <c r="AJ59" s="150"/>
      <c r="AL59" s="150" t="str">
        <f>IF(AL20=0,"",AL20)</f>
        <v>к</v>
      </c>
      <c r="AM59" s="150"/>
      <c r="AO59" s="150" t="str">
        <f>IF(AO20=0,"",AO20)</f>
        <v>о</v>
      </c>
      <c r="AP59" s="150"/>
      <c r="AR59" s="150" t="str">
        <f>IF(AR20=0,"",AR20)</f>
        <v>п</v>
      </c>
      <c r="AS59" s="150"/>
      <c r="AU59" s="150" t="str">
        <f>IF(AU20=0,"",AU20)</f>
        <v>ы</v>
      </c>
      <c r="AV59" s="150"/>
      <c r="AX59" s="150" t="str">
        <f>IF(AX20=0,"",AX20)</f>
        <v>т</v>
      </c>
      <c r="AY59" s="150"/>
      <c r="BA59" s="150" t="str">
        <f>IF(BA20=0,"",BA20)</f>
        <v>а</v>
      </c>
      <c r="BB59" s="150"/>
      <c r="BD59" s="150" t="str">
        <f>IF(BD20=0,"",BD20)</f>
        <v>"</v>
      </c>
      <c r="BE59" s="150"/>
      <c r="BG59" s="150">
        <f>IF(BG20=0,"",BG20)</f>
      </c>
      <c r="BH59" s="150"/>
      <c r="BJ59" s="150">
        <f>IF(BJ20=0,"",BJ20)</f>
      </c>
      <c r="BK59" s="150"/>
      <c r="BM59" s="150">
        <f>IF(BM20=0,"",BM20)</f>
      </c>
      <c r="BN59" s="150"/>
      <c r="BP59" s="150">
        <f>IF(BP20=0,"",BP20)</f>
      </c>
      <c r="BQ59" s="150"/>
      <c r="BS59" s="150">
        <f>IF(BS20=0,"",BS20)</f>
      </c>
      <c r="BT59" s="150"/>
      <c r="BV59" s="150">
        <f>IF(BV20=0,"",BV20)</f>
      </c>
      <c r="BW59" s="150"/>
      <c r="BY59" s="150">
        <f>IF(BY20=0,"",BY20)</f>
      </c>
      <c r="BZ59" s="150"/>
      <c r="CB59" s="150">
        <f>IF(CB20=0,"",CB20)</f>
      </c>
      <c r="CC59" s="150"/>
      <c r="CE59" s="150">
        <f>IF(CE20=0,"",CE20)</f>
      </c>
      <c r="CF59" s="150"/>
      <c r="CH59" s="150">
        <f>IF(CH20=0,"",CH20)</f>
      </c>
      <c r="CI59" s="150"/>
      <c r="CK59" s="150">
        <f>IF(CK20=0,"",CK20)</f>
      </c>
      <c r="CL59" s="150"/>
      <c r="CN59" s="150">
        <f>IF(CN20=0,"",CN20)</f>
      </c>
      <c r="CO59" s="150"/>
      <c r="CQ59" s="150">
        <f>IF(CQ20=0,"",CQ20)</f>
      </c>
      <c r="CR59" s="150"/>
      <c r="CT59" s="150">
        <f>IF(CT20=0,"",CT20)</f>
      </c>
      <c r="CU59" s="150"/>
      <c r="CW59" s="150">
        <f>IF(CW20=0,"",CW20)</f>
      </c>
      <c r="CX59" s="150"/>
      <c r="CZ59" s="150">
        <f>IF(CZ20=0,"",CZ20)</f>
      </c>
      <c r="DA59" s="150"/>
      <c r="DC59" s="150">
        <f>IF(DC20=0,"",DC20)</f>
      </c>
      <c r="DD59" s="150"/>
      <c r="DF59" s="150">
        <f>IF(DF20=0,"",DF20)</f>
      </c>
      <c r="DG59" s="150"/>
      <c r="DI59" s="150">
        <f>IF(DI20=0,"",DI20)</f>
      </c>
      <c r="DJ59" s="150"/>
      <c r="DL59" s="150">
        <f>IF(DL20=0,"",DL20)</f>
      </c>
      <c r="DM59" s="150"/>
      <c r="DO59" s="150">
        <f>IF(DO20=0,"",DO20)</f>
      </c>
      <c r="DP59" s="150"/>
      <c r="DR59" s="150">
        <f>IF(DR20=0,"",DR20)</f>
      </c>
      <c r="DS59" s="150"/>
      <c r="DU59" s="150">
        <f>IF(DU20=0,"",DU20)</f>
      </c>
      <c r="DV59" s="150"/>
      <c r="DX59" s="150">
        <f>IF(DX20=0,"",DX20)</f>
      </c>
      <c r="DY59" s="150"/>
      <c r="EA59" s="150">
        <f>IF(EA20=0,"",EA20)</f>
      </c>
      <c r="EB59" s="150"/>
      <c r="ED59" s="150">
        <f>IF(ED20=0,"",ED20)</f>
      </c>
      <c r="EE59" s="150"/>
    </row>
    <row r="60" s="9" customFormat="1" ht="3.75" customHeight="1"/>
    <row r="61" spans="2:135" s="9" customFormat="1" ht="12.75" customHeight="1">
      <c r="B61" s="150">
        <f>IF(B22=0,"",B22)</f>
      </c>
      <c r="C61" s="150"/>
      <c r="D61" s="151"/>
      <c r="E61" s="150">
        <f>IF(E22=0,"",E22)</f>
      </c>
      <c r="F61" s="150"/>
      <c r="G61" s="151"/>
      <c r="H61" s="150">
        <f>IF(H22=0,"",H22)</f>
      </c>
      <c r="I61" s="150"/>
      <c r="J61" s="151"/>
      <c r="K61" s="150">
        <f>IF(K22=0,"",K22)</f>
      </c>
      <c r="L61" s="150"/>
      <c r="M61" s="151"/>
      <c r="N61" s="150">
        <f>IF(N22=0,"",N22)</f>
      </c>
      <c r="O61" s="150"/>
      <c r="P61" s="151"/>
      <c r="Q61" s="150">
        <f>IF(Q22=0,"",Q22)</f>
      </c>
      <c r="R61" s="150"/>
      <c r="S61" s="151"/>
      <c r="T61" s="150">
        <f>IF(T22=0,"",T22)</f>
      </c>
      <c r="U61" s="150"/>
      <c r="V61" s="151"/>
      <c r="W61" s="150">
        <f>IF(W22=0,"",W22)</f>
      </c>
      <c r="X61" s="150"/>
      <c r="Y61" s="151"/>
      <c r="Z61" s="150">
        <f>IF(Z22=0,"",Z22)</f>
      </c>
      <c r="AA61" s="150"/>
      <c r="AB61" s="151"/>
      <c r="AC61" s="150">
        <f>IF(AC22=0,"",AC22)</f>
      </c>
      <c r="AD61" s="150"/>
      <c r="AF61" s="150">
        <f>IF(AF22=0,"",AF22)</f>
      </c>
      <c r="AG61" s="150"/>
      <c r="AI61" s="150">
        <f>IF(AI22=0,"",AI22)</f>
      </c>
      <c r="AJ61" s="150"/>
      <c r="AL61" s="150">
        <f>IF(AL22=0,"",AL22)</f>
      </c>
      <c r="AM61" s="150"/>
      <c r="AO61" s="150">
        <f>IF(AO22=0,"",AO22)</f>
      </c>
      <c r="AP61" s="150"/>
      <c r="AR61" s="150">
        <f>IF(AR22=0,"",AR22)</f>
      </c>
      <c r="AS61" s="150"/>
      <c r="AU61" s="150">
        <f>IF(AU22=0,"",AU22)</f>
      </c>
      <c r="AV61" s="150"/>
      <c r="AX61" s="150">
        <f>IF(AX22=0,"",AX22)</f>
      </c>
      <c r="AY61" s="150"/>
      <c r="BA61" s="150">
        <f>IF(BA22=0,"",BA22)</f>
      </c>
      <c r="BB61" s="150"/>
      <c r="BD61" s="150">
        <f>IF(BD22=0,"",BD22)</f>
      </c>
      <c r="BE61" s="150"/>
      <c r="BG61" s="150">
        <f>IF(BG22=0,"",BG22)</f>
      </c>
      <c r="BH61" s="150"/>
      <c r="BJ61" s="150">
        <f>IF(BJ22=0,"",BJ22)</f>
      </c>
      <c r="BK61" s="150"/>
      <c r="BM61" s="150">
        <f>IF(BM22=0,"",BM22)</f>
      </c>
      <c r="BN61" s="150"/>
      <c r="BP61" s="150">
        <f>IF(BP22=0,"",BP22)</f>
      </c>
      <c r="BQ61" s="150"/>
      <c r="BS61" s="150">
        <f>IF(BS22=0,"",BS22)</f>
      </c>
      <c r="BT61" s="150"/>
      <c r="BV61" s="150">
        <f>IF(BV22=0,"",BV22)</f>
      </c>
      <c r="BW61" s="150"/>
      <c r="BY61" s="150">
        <f>IF(BY22=0,"",BY22)</f>
      </c>
      <c r="BZ61" s="150"/>
      <c r="CB61" s="150">
        <f>IF(CB22=0,"",CB22)</f>
      </c>
      <c r="CC61" s="150"/>
      <c r="CE61" s="150">
        <f>IF(CE22=0,"",CE22)</f>
      </c>
      <c r="CF61" s="150"/>
      <c r="CH61" s="150">
        <f>IF(CH22=0,"",CH22)</f>
      </c>
      <c r="CI61" s="150"/>
      <c r="CK61" s="150">
        <f>IF(CK22=0,"",CK22)</f>
      </c>
      <c r="CL61" s="150"/>
      <c r="CN61" s="150">
        <f>IF(CN22=0,"",CN22)</f>
      </c>
      <c r="CO61" s="150"/>
      <c r="CQ61" s="150">
        <f>IF(CQ22=0,"",CQ22)</f>
      </c>
      <c r="CR61" s="150"/>
      <c r="CT61" s="150">
        <f>IF(CT22=0,"",CT22)</f>
      </c>
      <c r="CU61" s="150"/>
      <c r="CW61" s="150">
        <f>IF(CW22=0,"",CW22)</f>
      </c>
      <c r="CX61" s="150"/>
      <c r="CZ61" s="150">
        <f>IF(CZ22=0,"",CZ22)</f>
      </c>
      <c r="DA61" s="150"/>
      <c r="DC61" s="150">
        <f>IF(DC22=0,"",DC22)</f>
      </c>
      <c r="DD61" s="150"/>
      <c r="DF61" s="150">
        <f>IF(DF22=0,"",DF22)</f>
      </c>
      <c r="DG61" s="150"/>
      <c r="DI61" s="150">
        <f>IF(DI22=0,"",DI22)</f>
      </c>
      <c r="DJ61" s="150"/>
      <c r="DL61" s="150">
        <f>IF(DL22=0,"",DL22)</f>
      </c>
      <c r="DM61" s="150"/>
      <c r="DO61" s="150">
        <f>IF(DO22=0,"",DO22)</f>
      </c>
      <c r="DP61" s="150"/>
      <c r="DR61" s="150">
        <f>IF(DR22=0,"",DR22)</f>
      </c>
      <c r="DS61" s="150"/>
      <c r="DU61" s="150">
        <f>IF(DU22=0,"",DU22)</f>
      </c>
      <c r="DV61" s="150"/>
      <c r="DX61" s="150">
        <f>IF(DX22=0,"",DX22)</f>
      </c>
      <c r="DY61" s="150"/>
      <c r="EA61" s="150">
        <f>IF(EA22=0,"",EA22)</f>
      </c>
      <c r="EB61" s="150"/>
      <c r="ED61" s="150">
        <f>IF(ED22=0,"",ED22)</f>
      </c>
      <c r="EE61" s="150"/>
    </row>
    <row r="62" spans="1:256" s="11" customFormat="1" ht="11.25">
      <c r="A62" s="9"/>
      <c r="B62" s="104" t="s">
        <v>14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3" customFormat="1" ht="11.25">
      <c r="A63" s="9"/>
      <c r="B63" s="106" t="s">
        <v>43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2" customFormat="1" ht="3" customHeight="1">
      <c r="A64" s="9"/>
      <c r="B64" s="24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135" s="9" customFormat="1" ht="12.75" customHeight="1">
      <c r="B65" s="111" t="str">
        <f>LEFT(TEXT(данные!E9,""),1)</f>
        <v>М</v>
      </c>
      <c r="C65" s="111"/>
      <c r="E65" s="111" t="str">
        <f>MID(TEXT(данные!E9,""),2,1)</f>
        <v>и</v>
      </c>
      <c r="F65" s="111"/>
      <c r="H65" s="111" t="str">
        <f>MID(TEXT(данные!E9,""),3,1)</f>
        <v>н</v>
      </c>
      <c r="I65" s="111"/>
      <c r="K65" s="111" t="str">
        <f>MID(TEXT(данные!E9,""),4,1)</f>
        <v>и</v>
      </c>
      <c r="L65" s="111"/>
      <c r="N65" s="111" t="str">
        <f>MID(TEXT(данные!E9,""),5,1)</f>
        <v>с</v>
      </c>
      <c r="O65" s="111"/>
      <c r="Q65" s="111" t="str">
        <f>MID(TEXT(данные!E9,""),6,1)</f>
        <v>т</v>
      </c>
      <c r="R65" s="111"/>
      <c r="T65" s="111" t="str">
        <f>MID(TEXT(данные!E9,""),7,1)</f>
        <v>е</v>
      </c>
      <c r="U65" s="111"/>
      <c r="W65" s="111" t="str">
        <f>MID(TEXT(данные!E9,""),8,1)</f>
        <v>р</v>
      </c>
      <c r="X65" s="111"/>
      <c r="Z65" s="111" t="str">
        <f>MID(TEXT(данные!E9,""),9,1)</f>
        <v>с</v>
      </c>
      <c r="AA65" s="111"/>
      <c r="AC65" s="111" t="str">
        <f>MID(TEXT(данные!E9,""),10,1)</f>
        <v>т</v>
      </c>
      <c r="AD65" s="111"/>
      <c r="AF65" s="111" t="str">
        <f>MID(TEXT(данные!E9,""),11,1)</f>
        <v>в</v>
      </c>
      <c r="AG65" s="111"/>
      <c r="AI65" s="111" t="str">
        <f>MID(TEXT(данные!E9,""),12,1)</f>
        <v>о</v>
      </c>
      <c r="AJ65" s="111"/>
      <c r="AL65" s="111" t="str">
        <f>MID(TEXT(данные!E9,""),13,1)</f>
        <v> </v>
      </c>
      <c r="AM65" s="111"/>
      <c r="AO65" s="111" t="str">
        <f>MID(TEXT(данные!E9,""),14,1)</f>
        <v>т</v>
      </c>
      <c r="AP65" s="111"/>
      <c r="AR65" s="111" t="str">
        <f>MID(TEXT(данные!E9,""),15,1)</f>
        <v>р</v>
      </c>
      <c r="AS65" s="111"/>
      <c r="AU65" s="111" t="str">
        <f>MID(TEXT(данные!E9,""),16,1)</f>
        <v>у</v>
      </c>
      <c r="AV65" s="111"/>
      <c r="AX65" s="111" t="str">
        <f>MID(TEXT(данные!E9,""),17,1)</f>
        <v>д</v>
      </c>
      <c r="AY65" s="111"/>
      <c r="BA65" s="111" t="str">
        <f>MID(TEXT(данные!E9,""),18,1)</f>
        <v>а</v>
      </c>
      <c r="BB65" s="111"/>
      <c r="BD65" s="111" t="str">
        <f>MID(TEXT(данные!E9,""),19,1)</f>
        <v>,</v>
      </c>
      <c r="BE65" s="111"/>
      <c r="BG65" s="111" t="str">
        <f>MID(TEXT(данные!E9,""),20,1)</f>
        <v> </v>
      </c>
      <c r="BH65" s="111"/>
      <c r="BJ65" s="111" t="str">
        <f>MID(TEXT(данные!E9,""),21,1)</f>
        <v>з</v>
      </c>
      <c r="BK65" s="111"/>
      <c r="BM65" s="111" t="str">
        <f>MID(TEXT(данные!E9,""),22,1)</f>
        <v>а</v>
      </c>
      <c r="BN65" s="111"/>
      <c r="BP65" s="111" t="str">
        <f>MID(TEXT(данные!E9,""),23,1)</f>
        <v>н</v>
      </c>
      <c r="BQ65" s="111"/>
      <c r="BS65" s="111" t="str">
        <f>MID(TEXT(данные!E9,""),24,1)</f>
        <v>я</v>
      </c>
      <c r="BT65" s="111"/>
      <c r="BV65" s="111" t="str">
        <f>MID(TEXT(данные!E9,""),25,1)</f>
        <v>т</v>
      </c>
      <c r="BW65" s="111"/>
      <c r="BY65" s="111" t="str">
        <f>MID(TEXT(данные!E9,""),26,1)</f>
        <v>о</v>
      </c>
      <c r="BZ65" s="111"/>
      <c r="CB65" s="111" t="str">
        <f>MID(TEXT(данные!E9,""),27,1)</f>
        <v>с</v>
      </c>
      <c r="CC65" s="111"/>
      <c r="CE65" s="111" t="str">
        <f>MID(TEXT(данные!E9,""),28,1)</f>
        <v>т</v>
      </c>
      <c r="CF65" s="111"/>
      <c r="CH65" s="111" t="str">
        <f>MID(TEXT(данные!E9,""),29,1)</f>
        <v>и</v>
      </c>
      <c r="CI65" s="111"/>
      <c r="CK65" s="111" t="str">
        <f>MID(TEXT(данные!E9,""),30,1)</f>
        <v> </v>
      </c>
      <c r="CL65" s="111"/>
      <c r="CN65" s="111" t="str">
        <f>MID(TEXT(данные!E9,""),31,1)</f>
        <v>и</v>
      </c>
      <c r="CO65" s="111"/>
      <c r="CQ65" s="111" t="str">
        <f>MID(TEXT(данные!E9,""),32,1)</f>
        <v> </v>
      </c>
      <c r="CR65" s="111"/>
      <c r="CT65" s="111" t="str">
        <f>MID(TEXT(данные!E9,""),33,1)</f>
        <v>к</v>
      </c>
      <c r="CU65" s="111"/>
      <c r="CW65" s="111" t="str">
        <f>MID(TEXT(данные!E9,""),34,1)</f>
        <v>а</v>
      </c>
      <c r="CX65" s="111"/>
      <c r="CZ65" s="111" t="str">
        <f>MID(TEXT(данные!E9,""),35,1)</f>
        <v>д</v>
      </c>
      <c r="DA65" s="111"/>
      <c r="DC65" s="111" t="str">
        <f>MID(TEXT(данные!E9,""),36,1)</f>
        <v>р</v>
      </c>
      <c r="DD65" s="111"/>
      <c r="DF65" s="111" t="str">
        <f>MID(TEXT(данные!E9,""),37,1)</f>
        <v>о</v>
      </c>
      <c r="DG65" s="111"/>
      <c r="DI65" s="111" t="str">
        <f>MID(TEXT(данные!E9,""),38,1)</f>
        <v>в</v>
      </c>
      <c r="DJ65" s="111"/>
      <c r="DL65" s="111" t="str">
        <f>MID(TEXT(данные!E9,""),39,1)</f>
        <v>о</v>
      </c>
      <c r="DM65" s="111"/>
      <c r="DO65" s="111" t="str">
        <f>MID(TEXT(данные!E9,""),40,1)</f>
        <v>й</v>
      </c>
      <c r="DP65" s="111"/>
      <c r="DR65" s="111" t="str">
        <f>MID(TEXT(данные!E9,""),41,1)</f>
        <v> </v>
      </c>
      <c r="DS65" s="111"/>
      <c r="DU65" s="111" t="str">
        <f>MID(TEXT(данные!E9,""),42,1)</f>
        <v>п</v>
      </c>
      <c r="DV65" s="111"/>
      <c r="DX65" s="111" t="str">
        <f>MID(TEXT(данные!E9,""),43,1)</f>
        <v>о</v>
      </c>
      <c r="DY65" s="111"/>
      <c r="EA65" s="111" t="str">
        <f>MID(TEXT(данные!E9,""),44,1)</f>
        <v>л</v>
      </c>
      <c r="EB65" s="111"/>
      <c r="ED65" s="111" t="str">
        <f>MID(TEXT(данные!E9,""),45,1)</f>
        <v>и</v>
      </c>
      <c r="EE65" s="111"/>
    </row>
    <row r="66" spans="1:256" s="13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135" s="9" customFormat="1" ht="12.75" customHeight="1">
      <c r="B67" s="111" t="str">
        <f>MID(TEXT(данные!E9,""),46,1)</f>
        <v>т</v>
      </c>
      <c r="C67" s="111"/>
      <c r="E67" s="111" t="str">
        <f>MID(TEXT(данные!E9,""),47,1)</f>
        <v>и</v>
      </c>
      <c r="F67" s="111"/>
      <c r="H67" s="111" t="str">
        <f>MID(TEXT(данные!E9,""),48,1)</f>
        <v>к</v>
      </c>
      <c r="I67" s="111"/>
      <c r="K67" s="111" t="str">
        <f>MID(TEXT(данные!E9,""),49,1)</f>
        <v>и</v>
      </c>
      <c r="L67" s="111"/>
      <c r="N67" s="111" t="str">
        <f>MID(TEXT(данные!E9,""),50,1)</f>
        <v> </v>
      </c>
      <c r="O67" s="111"/>
      <c r="Q67" s="111" t="str">
        <f>MID(TEXT(данные!E9,""),51,1)</f>
        <v>п</v>
      </c>
      <c r="R67" s="111"/>
      <c r="T67" s="111" t="str">
        <f>MID(TEXT(данные!E9,""),52,1)</f>
        <v>о</v>
      </c>
      <c r="U67" s="111"/>
      <c r="W67" s="111" t="str">
        <f>MID(TEXT(данные!E9,""),53,1)</f>
        <v> </v>
      </c>
      <c r="X67" s="111"/>
      <c r="Z67" s="111" t="str">
        <f>MID(TEXT(данные!E9,""),54,1)</f>
        <v>К</v>
      </c>
      <c r="AA67" s="111"/>
      <c r="AC67" s="111" t="str">
        <f>MID(TEXT(данные!E9,""),55,1)</f>
        <v>а</v>
      </c>
      <c r="AD67" s="111"/>
      <c r="AF67" s="111" t="str">
        <f>MID(TEXT(данные!E9,""),56,1)</f>
        <v>л</v>
      </c>
      <c r="AG67" s="111"/>
      <c r="AI67" s="111" t="str">
        <f>MID(TEXT(данные!E9,""),57,1)</f>
        <v>у</v>
      </c>
      <c r="AJ67" s="111"/>
      <c r="AL67" s="111" t="str">
        <f>MID(TEXT(данные!E9,""),58,1)</f>
        <v>ж</v>
      </c>
      <c r="AM67" s="111"/>
      <c r="AO67" s="111" t="str">
        <f>MID(TEXT(данные!E9,""),59,1)</f>
        <v>с</v>
      </c>
      <c r="AP67" s="111"/>
      <c r="AR67" s="111" t="str">
        <f>MID(TEXT(данные!E9,""),60,1)</f>
        <v>к</v>
      </c>
      <c r="AS67" s="111"/>
      <c r="AU67" s="111" t="str">
        <f>MID(TEXT(данные!E9,""),61,1)</f>
        <v>о</v>
      </c>
      <c r="AV67" s="111"/>
      <c r="AX67" s="111" t="str">
        <f>MID(TEXT(данные!E9,""),62,1)</f>
        <v>й</v>
      </c>
      <c r="AY67" s="111"/>
      <c r="BA67" s="111" t="str">
        <f>MID(TEXT(данные!E9,""),63,1)</f>
        <v> </v>
      </c>
      <c r="BB67" s="111"/>
      <c r="BD67" s="111" t="str">
        <f>MID(TEXT(данные!E9,""),64,1)</f>
        <v>о</v>
      </c>
      <c r="BE67" s="111"/>
      <c r="BG67" s="111" t="str">
        <f>MID(TEXT(данные!E9,""),65,1)</f>
        <v>б</v>
      </c>
      <c r="BH67" s="111"/>
      <c r="BJ67" s="111" t="str">
        <f>MID(TEXT(данные!E9,""),66,1)</f>
        <v>л</v>
      </c>
      <c r="BK67" s="111"/>
      <c r="BM67" s="111" t="str">
        <f>MID(TEXT(данные!E9,""),67,1)</f>
        <v>.</v>
      </c>
      <c r="BN67" s="111"/>
      <c r="BP67" s="111">
        <f>MID(TEXT(данные!E9,""),68,1)</f>
      </c>
      <c r="BQ67" s="111"/>
      <c r="BS67" s="111">
        <f>MID(TEXT(данные!E9,""),69,1)</f>
      </c>
      <c r="BT67" s="111"/>
      <c r="BV67" s="111">
        <f>MID(TEXT(данные!E9,""),70,1)</f>
      </c>
      <c r="BW67" s="111"/>
      <c r="BY67" s="111">
        <f>MID(TEXT(данные!E9,""),71,1)</f>
      </c>
      <c r="BZ67" s="111"/>
      <c r="CB67" s="111">
        <f>MID(TEXT(данные!E9,""),72,1)</f>
      </c>
      <c r="CC67" s="111"/>
      <c r="CE67" s="111">
        <f>MID(TEXT(данные!E9,""),73,1)</f>
      </c>
      <c r="CF67" s="111"/>
      <c r="CH67" s="111">
        <f>MID(TEXT(данные!E9,""),74,1)</f>
      </c>
      <c r="CI67" s="111"/>
      <c r="CK67" s="111">
        <f>MID(TEXT(данные!E9,""),75,1)</f>
      </c>
      <c r="CL67" s="111"/>
      <c r="CN67" s="111">
        <f>MID(TEXT(данные!E9,""),76,1)</f>
      </c>
      <c r="CO67" s="111"/>
      <c r="CQ67" s="111">
        <f>MID(TEXT(данные!E9,""),77,1)</f>
      </c>
      <c r="CR67" s="111"/>
      <c r="CT67" s="111">
        <f>MID(TEXT(данные!E9,""),78,1)</f>
      </c>
      <c r="CU67" s="111"/>
      <c r="CW67" s="111">
        <f>MID(TEXT(данные!E9,""),79,1)</f>
      </c>
      <c r="CX67" s="111"/>
      <c r="CZ67" s="111">
        <f>MID(TEXT(данные!E9,""),80,1)</f>
      </c>
      <c r="DA67" s="111"/>
      <c r="DC67" s="111">
        <f>MID(TEXT(данные!E9,""),81,1)</f>
      </c>
      <c r="DD67" s="111"/>
      <c r="DF67" s="111">
        <f>MID(TEXT(данные!E9,""),82,1)</f>
      </c>
      <c r="DG67" s="111"/>
      <c r="DI67" s="111">
        <f>MID(TEXT(данные!E9,""),83,1)</f>
      </c>
      <c r="DJ67" s="111"/>
      <c r="DL67" s="111">
        <f>MID(TEXT(данные!E9,""),84,1)</f>
      </c>
      <c r="DM67" s="111"/>
      <c r="DO67" s="111">
        <f>MID(TEXT(данные!E9,""),85,1)</f>
      </c>
      <c r="DP67" s="111"/>
      <c r="DR67" s="111">
        <f>MID(TEXT(данные!E9,""),86,1)</f>
      </c>
      <c r="DS67" s="111"/>
      <c r="DU67" s="111">
        <f>MID(TEXT(данные!E9,""),87,1)</f>
      </c>
      <c r="DV67" s="111"/>
      <c r="DX67" s="111">
        <f>MID(TEXT(данные!E9,""),88,1)</f>
      </c>
      <c r="DY67" s="111"/>
      <c r="EA67" s="111">
        <f>MID(TEXT(данные!E9,""),89,1)</f>
      </c>
      <c r="EB67" s="111"/>
      <c r="ED67" s="111">
        <f>MID(TEXT(данные!E9,""),90,1)</f>
      </c>
      <c r="EE67" s="111"/>
    </row>
    <row r="68" spans="1:256" s="11" customFormat="1" ht="11.25">
      <c r="A68" s="9"/>
      <c r="B68" s="104" t="s">
        <v>11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1" customFormat="1" ht="11.25">
      <c r="A69" s="9"/>
      <c r="B69" s="104" t="s">
        <v>12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8" customFormat="1" ht="11.25">
      <c r="A70" s="9"/>
      <c r="B70" s="105" t="s">
        <v>44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135" s="9" customFormat="1" ht="3" customHeight="1">
      <c r="B71" s="18"/>
      <c r="C71" s="16"/>
      <c r="E71" s="16"/>
      <c r="F71" s="16"/>
      <c r="H71" s="16"/>
      <c r="I71" s="16"/>
      <c r="K71" s="16"/>
      <c r="L71" s="16"/>
      <c r="N71" s="16"/>
      <c r="O71" s="16"/>
      <c r="Q71" s="16"/>
      <c r="R71" s="16"/>
      <c r="T71" s="16"/>
      <c r="U71" s="16"/>
      <c r="W71" s="16"/>
      <c r="X71" s="16"/>
      <c r="Z71" s="16"/>
      <c r="AA71" s="16"/>
      <c r="AC71" s="16"/>
      <c r="AD71" s="16"/>
      <c r="AF71" s="16"/>
      <c r="AG71" s="16"/>
      <c r="AI71" s="16"/>
      <c r="AJ71" s="16"/>
      <c r="AL71" s="16"/>
      <c r="AM71" s="16"/>
      <c r="AO71" s="16"/>
      <c r="AP71" s="16"/>
      <c r="AR71" s="16"/>
      <c r="AS71" s="16"/>
      <c r="AU71" s="16"/>
      <c r="AV71" s="16"/>
      <c r="AX71" s="16"/>
      <c r="AY71" s="16"/>
      <c r="BA71" s="16"/>
      <c r="BB71" s="16"/>
      <c r="BD71" s="16"/>
      <c r="BE71" s="16"/>
      <c r="BG71" s="16"/>
      <c r="BH71" s="16"/>
      <c r="BJ71" s="16"/>
      <c r="BK71" s="16"/>
      <c r="BM71" s="16"/>
      <c r="BN71" s="16"/>
      <c r="BP71" s="16"/>
      <c r="BQ71" s="16"/>
      <c r="BS71" s="16"/>
      <c r="BT71" s="16"/>
      <c r="BV71" s="16"/>
      <c r="BW71" s="16"/>
      <c r="BY71" s="16"/>
      <c r="BZ71" s="16"/>
      <c r="CB71" s="16"/>
      <c r="CC71" s="16"/>
      <c r="CE71" s="16"/>
      <c r="CF71" s="16"/>
      <c r="CH71" s="16"/>
      <c r="CI71" s="16"/>
      <c r="CK71" s="16"/>
      <c r="CL71" s="16"/>
      <c r="CN71" s="16"/>
      <c r="CO71" s="16"/>
      <c r="CQ71" s="16"/>
      <c r="CR71" s="16"/>
      <c r="CT71" s="16"/>
      <c r="CU71" s="16"/>
      <c r="CW71" s="16"/>
      <c r="CX71" s="16"/>
      <c r="CZ71" s="16"/>
      <c r="DA71" s="16"/>
      <c r="DC71" s="16"/>
      <c r="DD71" s="16"/>
      <c r="DF71" s="16"/>
      <c r="DG71" s="16"/>
      <c r="DI71" s="16"/>
      <c r="DJ71" s="16"/>
      <c r="DL71" s="16"/>
      <c r="DM71" s="16"/>
      <c r="DO71" s="16"/>
      <c r="DP71" s="16"/>
      <c r="DR71" s="16"/>
      <c r="DS71" s="16"/>
      <c r="DU71" s="16"/>
      <c r="DV71" s="16"/>
      <c r="DX71" s="16"/>
      <c r="DY71" s="16"/>
      <c r="EA71" s="16"/>
      <c r="EB71" s="16"/>
      <c r="ED71" s="16"/>
      <c r="EE71" s="16"/>
    </row>
    <row r="72" spans="2:135" s="9" customFormat="1" ht="12.75" customHeight="1">
      <c r="B72" s="9" t="s">
        <v>45</v>
      </c>
      <c r="N72" s="111" t="str">
        <f>LEFT(TEXT(данные!E19,""),1)</f>
        <v>Ж</v>
      </c>
      <c r="O72" s="111"/>
      <c r="Q72" s="111" t="str">
        <f>MID(TEXT(данные!E19,""),2,1)</f>
        <v>ы</v>
      </c>
      <c r="R72" s="111"/>
      <c r="T72" s="111" t="str">
        <f>MID(TEXT(данные!E19,""),3,1)</f>
        <v>к</v>
      </c>
      <c r="U72" s="111"/>
      <c r="W72" s="111" t="str">
        <f>MID(TEXT(данные!E19,""),4,1)</f>
        <v>ы</v>
      </c>
      <c r="X72" s="111"/>
      <c r="Z72" s="111" t="str">
        <f>MID(TEXT(данные!E19,""),5,1)</f>
        <v>к</v>
      </c>
      <c r="AA72" s="111"/>
      <c r="AC72" s="111" t="str">
        <f>MID(TEXT(данные!E19,""),6,1)</f>
        <v>б</v>
      </c>
      <c r="AD72" s="111"/>
      <c r="AF72" s="111" t="str">
        <f>MID(TEXT(данные!E19,""),7,1)</f>
        <v>е</v>
      </c>
      <c r="AG72" s="111"/>
      <c r="AI72" s="111" t="str">
        <f>MID(TEXT(данные!E19,""),8,1)</f>
        <v>к</v>
      </c>
      <c r="AJ72" s="111"/>
      <c r="AL72" s="111">
        <f>MID(TEXT(данные!E19,""),9,1)</f>
      </c>
      <c r="AM72" s="111"/>
      <c r="AO72" s="111">
        <f>MID(TEXT(данные!E19,""),10,1)</f>
      </c>
      <c r="AP72" s="111"/>
      <c r="AR72" s="111">
        <f>MID(TEXT(данные!E19,""),11,1)</f>
      </c>
      <c r="AS72" s="111"/>
      <c r="AU72" s="111">
        <f>MID(TEXT(данные!E19,""),12,1)</f>
      </c>
      <c r="AV72" s="111"/>
      <c r="AX72" s="111">
        <f>MID(TEXT(данные!E19,""),13,1)</f>
      </c>
      <c r="AY72" s="111"/>
      <c r="BA72" s="111">
        <f>MID(TEXT(данные!E19,""),14,1)</f>
      </c>
      <c r="BB72" s="111"/>
      <c r="BD72" s="111">
        <f>MID(TEXT(данные!E19,""),15,1)</f>
      </c>
      <c r="BE72" s="111"/>
      <c r="BG72" s="111">
        <f>MID(TEXT(данные!E19,""),16,1)</f>
      </c>
      <c r="BH72" s="111"/>
      <c r="BJ72" s="111">
        <f>MID(TEXT(данные!E19,""),17,1)</f>
      </c>
      <c r="BK72" s="111"/>
      <c r="BM72" s="111">
        <f>MID(TEXT(данные!E19,""),18,1)</f>
      </c>
      <c r="BN72" s="111"/>
      <c r="BP72" s="111">
        <f>MID(TEXT(данные!E19,""),19,1)</f>
      </c>
      <c r="BQ72" s="111"/>
      <c r="BS72" s="111">
        <f>MID(TEXT(данные!E19,""),20,1)</f>
      </c>
      <c r="BT72" s="111"/>
      <c r="BV72" s="111">
        <f>MID(TEXT(данные!E19,""),21,1)</f>
      </c>
      <c r="BW72" s="111"/>
      <c r="BY72" s="111">
        <f>MID(TEXT(данные!E19,""),22,1)</f>
      </c>
      <c r="BZ72" s="111"/>
      <c r="CB72" s="111">
        <f>MID(TEXT(данные!E19,""),23,1)</f>
      </c>
      <c r="CC72" s="111"/>
      <c r="CE72" s="111">
        <f>MID(TEXT(данные!E19,""),24,1)</f>
      </c>
      <c r="CF72" s="111"/>
      <c r="CH72" s="111">
        <f>MID(TEXT(данные!E19,""),25,1)</f>
      </c>
      <c r="CI72" s="111"/>
      <c r="CK72" s="111">
        <f>MID(TEXT(данные!E19,""),26,1)</f>
      </c>
      <c r="CL72" s="111"/>
      <c r="CN72" s="111">
        <f>MID(TEXT(данные!E19,""),27,1)</f>
      </c>
      <c r="CO72" s="111"/>
      <c r="CQ72" s="111">
        <f>MID(TEXT(данные!E19,""),28,1)</f>
      </c>
      <c r="CR72" s="111"/>
      <c r="CT72" s="111">
        <f>MID(TEXT(данные!E19,""),29,1)</f>
      </c>
      <c r="CU72" s="111"/>
      <c r="CW72" s="111">
        <f>MID(TEXT(данные!E19,""),30,1)</f>
      </c>
      <c r="CX72" s="111"/>
      <c r="CZ72" s="111">
        <f>MID(TEXT(данные!E19,""),31,1)</f>
      </c>
      <c r="DA72" s="111"/>
      <c r="DC72" s="111">
        <f>MID(TEXT(данные!E19,""),32,1)</f>
      </c>
      <c r="DD72" s="111"/>
      <c r="DF72" s="111">
        <f>MID(TEXT(данные!E19,""),33,1)</f>
      </c>
      <c r="DG72" s="111"/>
      <c r="DI72" s="111">
        <f>MID(TEXT(данные!E19,""),34,1)</f>
      </c>
      <c r="DJ72" s="111"/>
      <c r="DL72" s="111">
        <f>MID(TEXT(данные!E19,""),35,1)</f>
      </c>
      <c r="DM72" s="111"/>
      <c r="DO72" s="111">
        <f>MID(TEXT(данные!E19,""),36,1)</f>
      </c>
      <c r="DP72" s="111"/>
      <c r="DR72" s="111">
        <f>MID(TEXT(данные!E19,""),37,1)</f>
      </c>
      <c r="DS72" s="111"/>
      <c r="DU72" s="111">
        <f>MID(TEXT(данные!E19,""),38,1)</f>
      </c>
      <c r="DV72" s="111"/>
      <c r="DX72" s="111">
        <f>MID(TEXT(данные!E19,""),39,1)</f>
      </c>
      <c r="DY72" s="111"/>
      <c r="EA72" s="111">
        <f>MID(TEXT(данные!E19,""),40,1)</f>
      </c>
      <c r="EB72" s="111"/>
      <c r="ED72" s="111">
        <f>MID(TEXT(данные!E19,""),41,1)</f>
      </c>
      <c r="EE72" s="111"/>
    </row>
    <row r="73" s="9" customFormat="1" ht="3.75" customHeight="1"/>
    <row r="74" spans="2:135" s="9" customFormat="1" ht="12.75" customHeight="1">
      <c r="B74" s="9" t="s">
        <v>46</v>
      </c>
      <c r="H74" s="111" t="str">
        <f>LEFT(TEXT(данные!E20,""),1)</f>
        <v>И</v>
      </c>
      <c r="I74" s="111"/>
      <c r="K74" s="111" t="str">
        <f>MID(TEXT(данные!E20,""),2,1)</f>
        <v>р</v>
      </c>
      <c r="L74" s="111"/>
      <c r="N74" s="111" t="str">
        <f>MID(TEXT(данные!E20,""),3,1)</f>
        <v>м</v>
      </c>
      <c r="O74" s="111"/>
      <c r="Q74" s="111" t="str">
        <f>MID(TEXT(данные!E20,""),4,1)</f>
        <v>а</v>
      </c>
      <c r="R74" s="111"/>
      <c r="T74" s="111">
        <f>MID(TEXT(данные!E20,""),5,1)</f>
      </c>
      <c r="U74" s="111"/>
      <c r="W74" s="111">
        <f>MID(TEXT(данные!E20,""),6,1)</f>
      </c>
      <c r="X74" s="111"/>
      <c r="Z74" s="111">
        <f>MID(TEXT(данные!E20,""),7,1)</f>
      </c>
      <c r="AA74" s="111"/>
      <c r="AC74" s="111">
        <f>MID(TEXT(данные!E20,""),8,1)</f>
      </c>
      <c r="AD74" s="111"/>
      <c r="AF74" s="111">
        <f>MID(TEXT(данные!E20,""),9,1)</f>
      </c>
      <c r="AG74" s="111"/>
      <c r="AI74" s="111">
        <f>MID(TEXT(данные!E20,""),10,1)</f>
      </c>
      <c r="AJ74" s="111"/>
      <c r="AL74" s="111">
        <f>MID(TEXT(данные!E20,""),11,1)</f>
      </c>
      <c r="AM74" s="111"/>
      <c r="AO74" s="111">
        <f>MID(TEXT(данные!E20,""),12,1)</f>
      </c>
      <c r="AP74" s="111"/>
      <c r="AR74" s="111">
        <f>MID(TEXT(данные!E20,""),13,1)</f>
      </c>
      <c r="AS74" s="111"/>
      <c r="AU74" s="111">
        <f>MID(TEXT(данные!E20,""),14,1)</f>
      </c>
      <c r="AV74" s="111"/>
      <c r="AX74" s="111">
        <f>MID(TEXT(данные!E20,""),15,1)</f>
      </c>
      <c r="AY74" s="111"/>
      <c r="BA74" s="111">
        <f>MID(TEXT(данные!E20,""),16,1)</f>
      </c>
      <c r="BB74" s="111"/>
      <c r="BD74" s="111">
        <f>MID(TEXT(данные!E20,""),17,1)</f>
      </c>
      <c r="BE74" s="111"/>
      <c r="BG74" s="111">
        <f>MID(TEXT(данные!E20,""),18,1)</f>
      </c>
      <c r="BH74" s="111"/>
      <c r="BJ74" s="111">
        <f>MID(TEXT(данные!E20,""),19,1)</f>
      </c>
      <c r="BK74" s="111"/>
      <c r="BM74" s="111">
        <f>MID(TEXT(данные!E20,""),20,1)</f>
      </c>
      <c r="BN74" s="111"/>
      <c r="BP74" s="152"/>
      <c r="BQ74" s="152"/>
      <c r="BS74" s="17"/>
      <c r="BT74" s="17"/>
      <c r="BU74" s="17"/>
      <c r="BV74" s="17"/>
      <c r="BW74" s="17"/>
      <c r="BX74" s="17"/>
      <c r="BY74" s="17"/>
      <c r="BZ74" s="17"/>
      <c r="CA74" s="17"/>
      <c r="CP74" s="17" t="s">
        <v>47</v>
      </c>
      <c r="CQ74" s="111" t="str">
        <f>LEFT(TEXT(данные!E21,""),1)</f>
        <v>Д</v>
      </c>
      <c r="CR74" s="111"/>
      <c r="CT74" s="111" t="str">
        <f>MID(TEXT(данные!E21,""),2,1)</f>
        <v>о</v>
      </c>
      <c r="CU74" s="111"/>
      <c r="CW74" s="111" t="str">
        <f>MID(TEXT(данные!E21,""),3,1)</f>
        <v>в</v>
      </c>
      <c r="CX74" s="111"/>
      <c r="CZ74" s="111" t="str">
        <f>MID(TEXT(данные!E21,""),4,1)</f>
        <v>л</v>
      </c>
      <c r="DA74" s="111"/>
      <c r="DC74" s="111" t="str">
        <f>MID(TEXT(данные!E21,""),5,1)</f>
        <v>а</v>
      </c>
      <c r="DD74" s="111"/>
      <c r="DF74" s="111" t="str">
        <f>MID(TEXT(данные!E21,""),6,1)</f>
        <v>т</v>
      </c>
      <c r="DG74" s="111"/>
      <c r="DI74" s="111" t="str">
        <f>MID(TEXT(данные!E21,""),7,1)</f>
        <v>о</v>
      </c>
      <c r="DJ74" s="111"/>
      <c r="DL74" s="111" t="str">
        <f>MID(TEXT(данные!E21,""),8,1)</f>
        <v>в</v>
      </c>
      <c r="DM74" s="111"/>
      <c r="DO74" s="111" t="str">
        <f>MID(TEXT(данные!E21,""),9,1)</f>
        <v>н</v>
      </c>
      <c r="DP74" s="111"/>
      <c r="DR74" s="111" t="str">
        <f>MID(TEXT(данные!E21,""),10,1)</f>
        <v>а</v>
      </c>
      <c r="DS74" s="111"/>
      <c r="DU74" s="111">
        <f>MID(TEXT(данные!E21,""),11,1)</f>
      </c>
      <c r="DV74" s="111"/>
      <c r="DX74" s="111">
        <f>MID(TEXT(данные!E21,""),12,1)</f>
      </c>
      <c r="DY74" s="111"/>
      <c r="EA74" s="111">
        <f>MID(TEXT(данные!E21,""),13,1)</f>
      </c>
      <c r="EB74" s="111"/>
      <c r="ED74" s="111">
        <f>MID(TEXT(данные!E21,""),14,1)</f>
      </c>
      <c r="EE74" s="111"/>
    </row>
    <row r="75" s="9" customFormat="1" ht="3.75" customHeight="1"/>
    <row r="76" spans="2:135" s="9" customFormat="1" ht="12.75" customHeight="1">
      <c r="B76" s="25" t="s">
        <v>48</v>
      </c>
      <c r="L76" s="111">
        <f>IF(EXACT(данные!E22,"м"),"Х","")</f>
      </c>
      <c r="M76" s="111"/>
      <c r="R76" s="16"/>
      <c r="S76" s="17" t="s">
        <v>49</v>
      </c>
      <c r="T76" s="111" t="str">
        <f>IF(EXACT(данные!E22,"ж"),"Х","")</f>
        <v>Х</v>
      </c>
      <c r="U76" s="111"/>
      <c r="V76" s="9" t="s">
        <v>50</v>
      </c>
      <c r="X76" s="14"/>
      <c r="Y76" s="16"/>
      <c r="Z76" s="16"/>
      <c r="AG76" s="14"/>
      <c r="AH76" s="14"/>
      <c r="AI76" s="14"/>
      <c r="AJ76" s="14"/>
      <c r="AK76" s="15" t="s">
        <v>51</v>
      </c>
      <c r="AL76" s="111" t="str">
        <f>LEFT(TEXT(данные!E23,""),1)</f>
        <v>к</v>
      </c>
      <c r="AM76" s="111"/>
      <c r="AO76" s="111" t="str">
        <f>MID(TEXT(данные!E23,""),2,1)</f>
        <v>ы</v>
      </c>
      <c r="AP76" s="111"/>
      <c r="AR76" s="111" t="str">
        <f>MID(TEXT(данные!E23,""),3,1)</f>
        <v>р</v>
      </c>
      <c r="AS76" s="111"/>
      <c r="AU76" s="111" t="str">
        <f>MID(TEXT(данные!E23,""),4,1)</f>
        <v>г</v>
      </c>
      <c r="AV76" s="111"/>
      <c r="AX76" s="111" t="str">
        <f>MID(TEXT(данные!E23,""),5,1)</f>
        <v>ы</v>
      </c>
      <c r="AY76" s="111"/>
      <c r="BA76" s="111" t="str">
        <f>MID(TEXT(данные!E23,""),6,1)</f>
        <v>з</v>
      </c>
      <c r="BB76" s="111"/>
      <c r="BD76" s="111" t="str">
        <f>MID(TEXT(данные!E23,""),7,1)</f>
        <v>с</v>
      </c>
      <c r="BE76" s="111"/>
      <c r="BG76" s="111" t="str">
        <f>MID(TEXT(данные!E23,""),8,1)</f>
        <v>т</v>
      </c>
      <c r="BH76" s="111"/>
      <c r="BJ76" s="111" t="str">
        <f>MID(TEXT(данные!E23,""),9,1)</f>
        <v>а</v>
      </c>
      <c r="BK76" s="111"/>
      <c r="BM76" s="111" t="str">
        <f>MID(TEXT(данные!E23,""),10,1)</f>
        <v>н</v>
      </c>
      <c r="BN76" s="111"/>
      <c r="BP76" s="111">
        <f>MID(TEXT(данные!E23,""),11,1)</f>
      </c>
      <c r="BQ76" s="111"/>
      <c r="BS76" s="111">
        <f>MID(TEXT(данные!E23,""),12,1)</f>
      </c>
      <c r="BT76" s="111"/>
      <c r="BV76" s="111">
        <f>MID(TEXT(данные!E23,""),13,1)</f>
      </c>
      <c r="BW76" s="111"/>
      <c r="BY76" s="111">
        <f>MID(TEXT(данные!E23,""),14,1)</f>
      </c>
      <c r="BZ76" s="111"/>
      <c r="CB76" s="111">
        <f>MID(TEXT(данные!E23,""),15,1)</f>
      </c>
      <c r="CC76" s="111"/>
      <c r="CE76" s="111">
        <f>MID(TEXT(данные!E23,""),16,1)</f>
      </c>
      <c r="CF76" s="111"/>
      <c r="CH76" s="111">
        <f>MID(TEXT(данные!E23,""),17,1)</f>
      </c>
      <c r="CI76" s="111"/>
      <c r="CK76" s="111">
        <f>MID(TEXT(данные!E23,""),18,1)</f>
      </c>
      <c r="CL76" s="111"/>
      <c r="CN76" s="111">
        <f>MID(TEXT(данные!E23,""),19,1)</f>
      </c>
      <c r="CO76" s="111"/>
      <c r="CQ76" s="111">
        <f>MID(TEXT(данные!E23,""),20,1)</f>
      </c>
      <c r="CR76" s="111"/>
      <c r="CT76" s="111">
        <f>MID(TEXT(данные!E23,""),21,1)</f>
      </c>
      <c r="CU76" s="111"/>
      <c r="CW76" s="111">
        <f>MID(TEXT(данные!E23,""),22,1)</f>
      </c>
      <c r="CX76" s="111"/>
      <c r="CZ76" s="111">
        <f>MID(TEXT(данные!E23,""),23,1)</f>
      </c>
      <c r="DA76" s="111"/>
      <c r="DC76" s="111">
        <f>MID(TEXT(данные!E23,""),24,1)</f>
      </c>
      <c r="DD76" s="111"/>
      <c r="DF76" s="111">
        <f>MID(TEXT(данные!E23,""),25,1)</f>
      </c>
      <c r="DG76" s="111"/>
      <c r="DI76" s="111">
        <f>MID(TEXT(данные!E23,""),26,1)</f>
      </c>
      <c r="DJ76" s="111"/>
      <c r="DL76" s="111">
        <f>MID(TEXT(данные!E23,""),27,1)</f>
      </c>
      <c r="DM76" s="111"/>
      <c r="DO76" s="111">
        <f>MID(TEXT(данные!E23,""),28,1)</f>
      </c>
      <c r="DP76" s="111"/>
      <c r="DR76" s="111">
        <f>MID(TEXT(данные!E23,""),29,1)</f>
      </c>
      <c r="DS76" s="111"/>
      <c r="DU76" s="111">
        <f>MID(TEXT(данные!E23,""),30,1)</f>
      </c>
      <c r="DV76" s="111"/>
      <c r="DX76" s="111">
        <f>MID(TEXT(данные!E23,""),31,1)</f>
      </c>
      <c r="DY76" s="111"/>
      <c r="EA76" s="111">
        <f>MID(TEXT(данные!E23,""),32,1)</f>
      </c>
      <c r="EB76" s="111"/>
      <c r="ED76" s="111">
        <f>MID(TEXT(данные!E23,""),33,1)</f>
      </c>
      <c r="EE76" s="111"/>
    </row>
    <row r="77" s="9" customFormat="1" ht="3.75" customHeight="1"/>
    <row r="78" spans="2:135" s="9" customFormat="1" ht="12.75" customHeight="1">
      <c r="B78" s="9" t="s">
        <v>52</v>
      </c>
      <c r="X78" s="111" t="str">
        <f>MID(TEXT(данные!E25,""),2,1)</f>
        <v>1</v>
      </c>
      <c r="Y78" s="111"/>
      <c r="AA78" s="111" t="str">
        <f>MID(TEXT(данные!E25,""),3,1)</f>
        <v>5</v>
      </c>
      <c r="AB78" s="111"/>
      <c r="AE78" s="17"/>
      <c r="AF78" s="17"/>
      <c r="AG78" s="17"/>
      <c r="AH78" s="17"/>
      <c r="AI78" s="17"/>
      <c r="AJ78" s="17" t="s">
        <v>53</v>
      </c>
      <c r="AK78" s="26"/>
      <c r="AL78" s="111" t="str">
        <f>MID(TEXT(данные!E25,""),5,1)</f>
        <v>0</v>
      </c>
      <c r="AM78" s="111"/>
      <c r="AO78" s="111" t="str">
        <f>MID(TEXT(данные!E25,""),6,1)</f>
        <v>4</v>
      </c>
      <c r="AP78" s="111"/>
      <c r="AS78" s="17"/>
      <c r="AT78" s="17"/>
      <c r="AU78" s="17" t="s">
        <v>54</v>
      </c>
      <c r="AW78" s="111" t="str">
        <f>MID(TEXT(данные!E25,""),8,1)</f>
        <v>1</v>
      </c>
      <c r="AX78" s="111"/>
      <c r="AZ78" s="111" t="str">
        <f>MID(TEXT(данные!E25,""),9,1)</f>
        <v>9</v>
      </c>
      <c r="BA78" s="111"/>
      <c r="BC78" s="111" t="str">
        <f>MID(TEXT(данные!E25,""),10,1)</f>
        <v>7</v>
      </c>
      <c r="BD78" s="111"/>
      <c r="BF78" s="111" t="str">
        <f>MID(TEXT(данные!E25,""),11,1)</f>
        <v>0</v>
      </c>
      <c r="BG78" s="111"/>
      <c r="BH78" s="9" t="s">
        <v>50</v>
      </c>
      <c r="BK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CA78" s="17" t="s">
        <v>55</v>
      </c>
      <c r="CB78" s="111" t="str">
        <f>LEFT(TEXT(данные!E26,""),1)</f>
        <v>К</v>
      </c>
      <c r="CC78" s="111"/>
      <c r="CE78" s="111" t="str">
        <f>MID(TEXT(данные!E26,""),2,1)</f>
        <v>и</v>
      </c>
      <c r="CF78" s="111"/>
      <c r="CH78" s="111" t="str">
        <f>MID(TEXT(данные!E26,""),3,1)</f>
        <v>р</v>
      </c>
      <c r="CI78" s="111"/>
      <c r="CK78" s="111" t="str">
        <f>MID(TEXT(данные!E26,""),4,1)</f>
        <v>г</v>
      </c>
      <c r="CL78" s="111"/>
      <c r="CN78" s="111" t="str">
        <f>MID(TEXT(данные!E26,""),5,1)</f>
        <v>и</v>
      </c>
      <c r="CO78" s="111"/>
      <c r="CQ78" s="111" t="str">
        <f>MID(TEXT(данные!E26,""),6,1)</f>
        <v>з</v>
      </c>
      <c r="CR78" s="111"/>
      <c r="CT78" s="111" t="str">
        <f>MID(TEXT(данные!E26,""),7,1)</f>
        <v>с</v>
      </c>
      <c r="CU78" s="111"/>
      <c r="CW78" s="111" t="str">
        <f>MID(TEXT(данные!E26,""),8,1)</f>
        <v>к</v>
      </c>
      <c r="CX78" s="111"/>
      <c r="CZ78" s="111" t="str">
        <f>MID(TEXT(данные!E26,""),9,1)</f>
        <v>а</v>
      </c>
      <c r="DA78" s="111"/>
      <c r="DC78" s="111" t="str">
        <f>MID(TEXT(данные!E26,""),10,1)</f>
        <v>я</v>
      </c>
      <c r="DD78" s="111"/>
      <c r="DF78" s="111" t="str">
        <f>MID(TEXT(данные!E26,""),11,1)</f>
        <v> </v>
      </c>
      <c r="DG78" s="111"/>
      <c r="DI78" s="111" t="str">
        <f>MID(TEXT(данные!E26,""),12,1)</f>
        <v>р</v>
      </c>
      <c r="DJ78" s="111"/>
      <c r="DL78" s="111" t="str">
        <f>MID(TEXT(данные!E26,""),13,1)</f>
        <v>е</v>
      </c>
      <c r="DM78" s="111"/>
      <c r="DO78" s="111" t="str">
        <f>MID(TEXT(данные!E26,""),14,1)</f>
        <v>с</v>
      </c>
      <c r="DP78" s="111"/>
      <c r="DR78" s="111" t="str">
        <f>MID(TEXT(данные!E26,""),15,1)</f>
        <v>п</v>
      </c>
      <c r="DS78" s="111"/>
      <c r="DU78" s="111" t="str">
        <f>MID(TEXT(данные!E26,""),16,1)</f>
        <v>у</v>
      </c>
      <c r="DV78" s="111"/>
      <c r="DX78" s="111" t="str">
        <f>MID(TEXT(данные!E26,""),17,1)</f>
        <v>б</v>
      </c>
      <c r="DY78" s="111"/>
      <c r="EA78" s="111" t="str">
        <f>MID(TEXT(данные!E26,""),18,1)</f>
        <v>л</v>
      </c>
      <c r="EB78" s="111"/>
      <c r="ED78" s="111" t="str">
        <f>MID(TEXT(данные!E26,""),19,1)</f>
        <v>и</v>
      </c>
      <c r="EE78" s="111"/>
    </row>
    <row r="79" s="9" customFormat="1" ht="3.75" customHeight="1"/>
    <row r="80" spans="2:135" s="9" customFormat="1" ht="12.75" customHeight="1">
      <c r="B80" s="103" t="s">
        <v>56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11" t="str">
        <f>LEFT(TEXT(данные!E27,""),1)</f>
        <v>п</v>
      </c>
      <c r="AR80" s="111"/>
      <c r="AT80" s="111" t="str">
        <f>MID(TEXT(данные!E27,""),2,1)</f>
        <v>а</v>
      </c>
      <c r="AU80" s="111"/>
      <c r="AW80" s="111" t="str">
        <f>MID(TEXT(данные!E27,""),3,1)</f>
        <v>с</v>
      </c>
      <c r="AX80" s="111"/>
      <c r="AZ80" s="111" t="str">
        <f>MID(TEXT(данные!E27,""),4,1)</f>
        <v>п</v>
      </c>
      <c r="BA80" s="111"/>
      <c r="BC80" s="111" t="str">
        <f>MID(TEXT(данные!E27,""),5,1)</f>
        <v>о</v>
      </c>
      <c r="BD80" s="111"/>
      <c r="BF80" s="111" t="str">
        <f>MID(TEXT(данные!E27,""),6,1)</f>
        <v>р</v>
      </c>
      <c r="BG80" s="111"/>
      <c r="BI80" s="111" t="str">
        <f>MID(TEXT(данные!E27,""),7,1)</f>
        <v>т</v>
      </c>
      <c r="BJ80" s="111"/>
      <c r="BL80" s="111">
        <f>MID(TEXT(данные!E27,""),8,1)</f>
      </c>
      <c r="BM80" s="111"/>
      <c r="CI80" s="102" t="s">
        <v>57</v>
      </c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X80" s="111" t="str">
        <f>MID(TEXT(данные!E28,""),2,1)</f>
        <v>1</v>
      </c>
      <c r="CY80" s="111"/>
      <c r="DA80" s="111" t="str">
        <f>MID(TEXT(данные!E28,""),3,1)</f>
        <v>8</v>
      </c>
      <c r="DB80" s="111"/>
      <c r="DC80" s="101" t="s">
        <v>53</v>
      </c>
      <c r="DD80" s="101"/>
      <c r="DE80" s="101"/>
      <c r="DF80" s="101"/>
      <c r="DG80" s="101"/>
      <c r="DH80" s="101"/>
      <c r="DI80" s="101"/>
      <c r="DJ80" s="101"/>
      <c r="DK80" s="111" t="str">
        <f>MID(TEXT(данные!E28,""),5,1)</f>
        <v>1</v>
      </c>
      <c r="DL80" s="111"/>
      <c r="DN80" s="111" t="str">
        <f>MID(TEXT(данные!E28,""),6,1)</f>
        <v>9</v>
      </c>
      <c r="DO80" s="111"/>
      <c r="DP80" s="101" t="s">
        <v>54</v>
      </c>
      <c r="DQ80" s="101"/>
      <c r="DR80" s="101"/>
      <c r="DS80" s="101"/>
      <c r="DT80" s="101"/>
      <c r="DU80" s="111" t="str">
        <f>MID(TEXT(данные!E28,""),8,1)</f>
        <v>1</v>
      </c>
      <c r="DV80" s="111"/>
      <c r="DX80" s="111" t="str">
        <f>MID(TEXT(данные!E28,""),9,1)</f>
        <v>9</v>
      </c>
      <c r="DY80" s="111"/>
      <c r="EA80" s="111" t="str">
        <f>MID(TEXT(данные!E28,""),10,1)</f>
        <v>8</v>
      </c>
      <c r="EB80" s="111"/>
      <c r="ED80" s="111" t="str">
        <f>MID(TEXT(данные!E28,""),11,1)</f>
        <v>7</v>
      </c>
      <c r="EE80" s="111"/>
    </row>
    <row r="81" s="9" customFormat="1" ht="3.75" customHeight="1"/>
    <row r="82" spans="2:69" s="9" customFormat="1" ht="12.75" customHeight="1">
      <c r="B82" s="9" t="s">
        <v>58</v>
      </c>
      <c r="I82" s="111" t="str">
        <f>MID(TEXT(данные!E29,""),2,1)</f>
        <v>А</v>
      </c>
      <c r="J82" s="111"/>
      <c r="L82" s="111" t="str">
        <f>MID(TEXT(данные!E29,""),3,1)</f>
        <v>С</v>
      </c>
      <c r="M82" s="111"/>
      <c r="O82" s="111">
        <f>MID(TEXT(данные!E29,""),4,1)</f>
      </c>
      <c r="P82" s="111"/>
      <c r="R82" s="111">
        <f>MID(TEXT(данные!E29,""),5,1)</f>
      </c>
      <c r="S82" s="111"/>
      <c r="U82" s="111">
        <f>MID(TEXT(данные!E29,""),6,1)</f>
      </c>
      <c r="V82" s="111"/>
      <c r="X82" s="111">
        <f>MID(TEXT(данные!E29,""),7,1)</f>
      </c>
      <c r="Y82" s="111"/>
      <c r="AC82" s="17"/>
      <c r="AD82" s="17"/>
      <c r="AE82" s="17"/>
      <c r="AF82" s="17"/>
      <c r="AG82" s="17" t="s">
        <v>59</v>
      </c>
      <c r="AI82" s="111" t="str">
        <f>MID(TEXT(данные!E30,""),2,1)</f>
        <v>1</v>
      </c>
      <c r="AJ82" s="111"/>
      <c r="AL82" s="111" t="str">
        <f>MID(TEXT(данные!E30,""),3,1)</f>
        <v>2</v>
      </c>
      <c r="AM82" s="111"/>
      <c r="AO82" s="111" t="str">
        <f>MID(TEXT(данные!E30,""),4,1)</f>
        <v>3</v>
      </c>
      <c r="AP82" s="111"/>
      <c r="AR82" s="111" t="str">
        <f>MID(TEXT(данные!E30,""),5,1)</f>
        <v>4</v>
      </c>
      <c r="AS82" s="111"/>
      <c r="AU82" s="111" t="str">
        <f>MID(TEXT(данные!E30,""),6,1)</f>
        <v>5</v>
      </c>
      <c r="AV82" s="111"/>
      <c r="AX82" s="111" t="str">
        <f>MID(TEXT(данные!E30,""),7,1)</f>
        <v>6</v>
      </c>
      <c r="AY82" s="111"/>
      <c r="BA82" s="111" t="str">
        <f>MID(TEXT(данные!E30,""),8,1)</f>
        <v>7</v>
      </c>
      <c r="BB82" s="111"/>
      <c r="BD82" s="111" t="str">
        <f>MID(TEXT(данные!E30,""),9,1)</f>
        <v>8</v>
      </c>
      <c r="BE82" s="111"/>
      <c r="BG82" s="111" t="str">
        <f>MID(TEXT(данные!E30,""),10,1)</f>
        <v>9</v>
      </c>
      <c r="BH82" s="111"/>
      <c r="BJ82" s="111" t="str">
        <f>MID(TEXT(данные!E30,""),11,1)</f>
        <v>0</v>
      </c>
      <c r="BK82" s="111"/>
      <c r="BM82" s="111" t="str">
        <f>MID(TEXT(данные!E30,""),12,1)</f>
        <v>1</v>
      </c>
      <c r="BN82" s="111"/>
      <c r="BP82" s="111" t="str">
        <f>MID(TEXT(данные!E30,""),13,1)</f>
        <v>2</v>
      </c>
      <c r="BQ82" s="111"/>
    </row>
    <row r="83" s="9" customFormat="1" ht="3.75" customHeight="1"/>
    <row r="84" spans="2:135" s="9" customFormat="1" ht="7.5" customHeight="1">
      <c r="B84" s="100"/>
      <c r="C84" s="100"/>
      <c r="DF84" s="100"/>
      <c r="DG84" s="100"/>
      <c r="ED84" s="100"/>
      <c r="EE84" s="100"/>
    </row>
    <row r="85" spans="1:146" ht="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</sheetData>
  <sheetProtection selectLockedCells="1" selectUnlockedCells="1"/>
  <mergeCells count="731">
    <mergeCell ref="B1:EE1"/>
    <mergeCell ref="B2:EE2"/>
    <mergeCell ref="B3:EE3"/>
    <mergeCell ref="B4:EE4"/>
    <mergeCell ref="B5:EE5"/>
    <mergeCell ref="B6:EE6"/>
    <mergeCell ref="B7:EE7"/>
    <mergeCell ref="B8:C8"/>
    <mergeCell ref="ED8:EE8"/>
    <mergeCell ref="B9:EE9"/>
    <mergeCell ref="B10:EE10"/>
    <mergeCell ref="B11:EE11"/>
    <mergeCell ref="B12:EE12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DO32:DP32"/>
    <mergeCell ref="DR32:DS32"/>
    <mergeCell ref="DU32:DV32"/>
    <mergeCell ref="CN32:CO32"/>
    <mergeCell ref="CQ32:CR32"/>
    <mergeCell ref="CT32:CU32"/>
    <mergeCell ref="CW32:CX32"/>
    <mergeCell ref="CZ32:DA32"/>
    <mergeCell ref="DC32:DD32"/>
    <mergeCell ref="DX32:DY32"/>
    <mergeCell ref="EA32:EB32"/>
    <mergeCell ref="ED32:EE32"/>
    <mergeCell ref="B33:EE33"/>
    <mergeCell ref="DS34:DT34"/>
    <mergeCell ref="DU34:EA34"/>
    <mergeCell ref="EB34:EC34"/>
    <mergeCell ref="DF32:DG32"/>
    <mergeCell ref="DI32:DJ32"/>
    <mergeCell ref="DL32:DM32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B70:EE70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DP80:DT80"/>
    <mergeCell ref="DU80:DV80"/>
    <mergeCell ref="DX80:DY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AX82:AY82"/>
    <mergeCell ref="BA82:BB82"/>
    <mergeCell ref="BD82:BE82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ED84:EE84"/>
    <mergeCell ref="BG82:BH82"/>
    <mergeCell ref="BJ82:BK82"/>
    <mergeCell ref="BM82:BN82"/>
    <mergeCell ref="BP82:BQ82"/>
    <mergeCell ref="B84:C84"/>
    <mergeCell ref="DF84:DG84"/>
    <mergeCell ref="AO82:AP82"/>
    <mergeCell ref="AR82:AS82"/>
    <mergeCell ref="AU82:AV82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SheetLayoutView="100" zoomScalePageLayoutView="0" workbookViewId="0" topLeftCell="A1">
      <selection activeCell="AP13" sqref="AP13"/>
    </sheetView>
  </sheetViews>
  <sheetFormatPr defaultColWidth="0.74609375" defaultRowHeight="12.75"/>
  <cols>
    <col min="1" max="16384" width="0.74609375" style="1" customWidth="1"/>
  </cols>
  <sheetData>
    <row r="1" spans="1:256" s="27" customFormat="1" ht="10.5" customHeight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8" customFormat="1" ht="3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34" s="9" customFormat="1" ht="7.5" customHeight="1">
      <c r="A3" s="100"/>
      <c r="B3" s="100"/>
      <c r="EC3" s="100"/>
      <c r="ED3" s="100"/>
    </row>
    <row r="4" spans="1:134" s="9" customFormat="1" ht="3" customHeight="1">
      <c r="A4" s="29"/>
      <c r="B4" s="29"/>
      <c r="EC4" s="29"/>
      <c r="ED4" s="29"/>
    </row>
    <row r="5" spans="1:256" s="30" customFormat="1" ht="24.75" customHeight="1">
      <c r="A5" s="122" t="s">
        <v>61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4" s="9" customFormat="1" ht="12.75" customHeight="1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11" t="str">
        <f>миграционная!N72</f>
        <v>Ж</v>
      </c>
      <c r="K6" s="111"/>
      <c r="M6" s="111" t="str">
        <f>миграционная!Q72</f>
        <v>ы</v>
      </c>
      <c r="N6" s="111"/>
      <c r="P6" s="111" t="str">
        <f>миграционная!T72</f>
        <v>к</v>
      </c>
      <c r="Q6" s="111"/>
      <c r="S6" s="111" t="str">
        <f>миграционная!W72</f>
        <v>ы</v>
      </c>
      <c r="T6" s="111"/>
      <c r="V6" s="111" t="str">
        <f>миграционная!Z72</f>
        <v>к</v>
      </c>
      <c r="W6" s="111"/>
      <c r="Y6" s="111" t="str">
        <f>миграционная!AC72</f>
        <v>б</v>
      </c>
      <c r="Z6" s="111"/>
      <c r="AB6" s="111" t="str">
        <f>миграционная!AF72</f>
        <v>е</v>
      </c>
      <c r="AC6" s="111"/>
      <c r="AE6" s="111" t="str">
        <f>миграционная!AI72</f>
        <v>к</v>
      </c>
      <c r="AF6" s="111"/>
      <c r="AH6" s="111">
        <f>миграционная!AL72</f>
      </c>
      <c r="AI6" s="111"/>
      <c r="AK6" s="111">
        <f>миграционная!AO72</f>
      </c>
      <c r="AL6" s="111"/>
      <c r="AN6" s="111">
        <f>миграционная!AR72</f>
      </c>
      <c r="AO6" s="111"/>
      <c r="AQ6" s="111">
        <f>миграционная!AU72</f>
      </c>
      <c r="AR6" s="111"/>
      <c r="AT6" s="111">
        <f>миграционная!AX72</f>
      </c>
      <c r="AU6" s="111"/>
      <c r="AW6" s="111">
        <f>миграционная!BA72</f>
      </c>
      <c r="AX6" s="111"/>
      <c r="AZ6" s="111">
        <f>миграционная!BD72</f>
      </c>
      <c r="BA6" s="111"/>
      <c r="BC6" s="111">
        <f>миграционная!BG72</f>
      </c>
      <c r="BD6" s="111"/>
      <c r="BF6" s="111">
        <f>миграционная!BJ72</f>
      </c>
      <c r="BG6" s="111"/>
      <c r="BI6" s="111">
        <f>миграционная!BM72</f>
      </c>
      <c r="BJ6" s="111"/>
      <c r="BL6" s="111">
        <f>миграционная!BP72</f>
      </c>
      <c r="BM6" s="111"/>
      <c r="BO6" s="111">
        <f>миграционная!BS72</f>
      </c>
      <c r="BP6" s="111"/>
      <c r="BR6" s="111">
        <f>миграционная!BV72</f>
      </c>
      <c r="BS6" s="111"/>
      <c r="BU6" s="111">
        <f>миграционная!BY72</f>
      </c>
      <c r="BV6" s="111"/>
      <c r="BX6" s="111">
        <f>миграционная!CB72</f>
      </c>
      <c r="BY6" s="111"/>
      <c r="CA6" s="111">
        <f>миграционная!CE72</f>
      </c>
      <c r="CB6" s="111"/>
      <c r="CD6" s="111">
        <f>миграционная!CH72</f>
      </c>
      <c r="CE6" s="111"/>
      <c r="CG6" s="111">
        <f>миграционная!CK72</f>
      </c>
      <c r="CH6" s="111"/>
      <c r="CJ6" s="111">
        <f>миграционная!CN72</f>
      </c>
      <c r="CK6" s="111"/>
      <c r="CM6" s="111">
        <f>миграционная!CQ72</f>
      </c>
      <c r="CN6" s="111"/>
      <c r="CP6" s="111">
        <f>миграционная!CT72</f>
      </c>
      <c r="CQ6" s="111"/>
      <c r="CS6" s="111">
        <f>миграционная!CW72</f>
      </c>
      <c r="CT6" s="111"/>
      <c r="CV6" s="111">
        <f>миграционная!CZ72</f>
      </c>
      <c r="CW6" s="111"/>
      <c r="CY6" s="111">
        <f>миграционная!DC72</f>
      </c>
      <c r="CZ6" s="111"/>
      <c r="DB6" s="111">
        <f>миграционная!DF72</f>
      </c>
      <c r="DC6" s="111"/>
      <c r="DE6" s="111">
        <f>миграционная!DI72</f>
      </c>
      <c r="DF6" s="111"/>
      <c r="DH6" s="111">
        <f>миграционная!DL72</f>
      </c>
      <c r="DI6" s="111"/>
      <c r="DK6" s="111">
        <f>миграционная!DO72</f>
      </c>
      <c r="DL6" s="111"/>
      <c r="DN6" s="111">
        <f>миграционная!DR72</f>
      </c>
      <c r="DO6" s="111"/>
      <c r="DQ6" s="111">
        <f>миграционная!DU72</f>
      </c>
      <c r="DR6" s="111"/>
      <c r="DT6" s="111">
        <f>миграционная!DX72</f>
      </c>
      <c r="DU6" s="111"/>
      <c r="DW6" s="111">
        <f>миграционная!EA72</f>
      </c>
      <c r="DX6" s="111"/>
      <c r="DZ6" s="111">
        <f>миграционная!ED72</f>
      </c>
      <c r="EA6" s="111"/>
      <c r="EC6" s="111"/>
      <c r="ED6" s="111"/>
    </row>
    <row r="7" s="9" customFormat="1" ht="3.75" customHeight="1"/>
    <row r="8" spans="1:134" s="9" customFormat="1" ht="12.75" customHeight="1">
      <c r="A8" s="9" t="s">
        <v>46</v>
      </c>
      <c r="G8" s="111" t="str">
        <f>миграционная!H74</f>
        <v>И</v>
      </c>
      <c r="H8" s="111"/>
      <c r="J8" s="111" t="str">
        <f>миграционная!K74</f>
        <v>р</v>
      </c>
      <c r="K8" s="111"/>
      <c r="M8" s="111" t="str">
        <f>миграционная!N74</f>
        <v>м</v>
      </c>
      <c r="N8" s="111"/>
      <c r="P8" s="111" t="str">
        <f>миграционная!Q74</f>
        <v>а</v>
      </c>
      <c r="Q8" s="111"/>
      <c r="S8" s="111">
        <f>миграционная!T74</f>
      </c>
      <c r="T8" s="111"/>
      <c r="V8" s="111">
        <f>миграционная!W74</f>
      </c>
      <c r="W8" s="111"/>
      <c r="Y8" s="111">
        <f>миграционная!Z74</f>
      </c>
      <c r="Z8" s="111"/>
      <c r="AB8" s="111">
        <f>миграционная!AC74</f>
      </c>
      <c r="AC8" s="111"/>
      <c r="AE8" s="111">
        <f>миграционная!AF74</f>
      </c>
      <c r="AF8" s="111"/>
      <c r="AH8" s="111">
        <f>миграционная!AI74</f>
      </c>
      <c r="AI8" s="111"/>
      <c r="AK8" s="111">
        <f>миграционная!AL74</f>
      </c>
      <c r="AL8" s="111"/>
      <c r="AN8" s="111">
        <f>миграционная!AO74</f>
      </c>
      <c r="AO8" s="111"/>
      <c r="AQ8" s="111">
        <f>миграционная!AR74</f>
      </c>
      <c r="AR8" s="111"/>
      <c r="AT8" s="111">
        <f>миграционная!AU74</f>
      </c>
      <c r="AU8" s="111"/>
      <c r="AW8" s="111">
        <f>миграционная!AX74</f>
      </c>
      <c r="AX8" s="111"/>
      <c r="AZ8" s="111">
        <f>миграционная!BA74</f>
      </c>
      <c r="BA8" s="111"/>
      <c r="BC8" s="111">
        <f>миграционная!BD74</f>
      </c>
      <c r="BD8" s="111"/>
      <c r="BF8" s="111">
        <f>миграционная!BG74</f>
      </c>
      <c r="BG8" s="111"/>
      <c r="BI8" s="111">
        <f>миграционная!BJ74</f>
      </c>
      <c r="BJ8" s="111"/>
      <c r="BL8" s="111">
        <f>миграционная!BM74</f>
      </c>
      <c r="BM8" s="111"/>
      <c r="BO8" s="111"/>
      <c r="BP8" s="111"/>
      <c r="BQ8" s="121" t="s">
        <v>62</v>
      </c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11" t="str">
        <f>миграционная!CQ74</f>
        <v>Д</v>
      </c>
      <c r="CE8" s="111"/>
      <c r="CG8" s="111" t="str">
        <f>миграционная!CT74</f>
        <v>о</v>
      </c>
      <c r="CH8" s="111"/>
      <c r="CJ8" s="111" t="str">
        <f>миграционная!CW74</f>
        <v>в</v>
      </c>
      <c r="CK8" s="111"/>
      <c r="CM8" s="111" t="str">
        <f>миграционная!CZ74</f>
        <v>л</v>
      </c>
      <c r="CN8" s="111"/>
      <c r="CP8" s="111" t="str">
        <f>миграционная!DC74</f>
        <v>а</v>
      </c>
      <c r="CQ8" s="111"/>
      <c r="CS8" s="111" t="str">
        <f>миграционная!DF74</f>
        <v>т</v>
      </c>
      <c r="CT8" s="111"/>
      <c r="CV8" s="111" t="str">
        <f>миграционная!DI74</f>
        <v>о</v>
      </c>
      <c r="CW8" s="111"/>
      <c r="CY8" s="111" t="str">
        <f>миграционная!DL74</f>
        <v>в</v>
      </c>
      <c r="CZ8" s="111"/>
      <c r="DB8" s="111" t="str">
        <f>миграционная!DO74</f>
        <v>н</v>
      </c>
      <c r="DC8" s="111"/>
      <c r="DE8" s="111" t="str">
        <f>миграционная!DR74</f>
        <v>а</v>
      </c>
      <c r="DF8" s="111"/>
      <c r="DH8" s="111">
        <f>миграционная!DU74</f>
      </c>
      <c r="DI8" s="111"/>
      <c r="DK8" s="111">
        <f>миграционная!DX74</f>
      </c>
      <c r="DL8" s="111"/>
      <c r="DN8" s="111">
        <f>миграционная!EA74</f>
      </c>
      <c r="DO8" s="111"/>
      <c r="DQ8" s="111">
        <f>миграционная!ED74</f>
      </c>
      <c r="DR8" s="111"/>
      <c r="DT8" s="111"/>
      <c r="DU8" s="111"/>
      <c r="DW8" s="111"/>
      <c r="DX8" s="111"/>
      <c r="DZ8" s="111"/>
      <c r="EA8" s="111"/>
      <c r="EC8" s="111"/>
      <c r="ED8" s="111"/>
    </row>
    <row r="9" spans="107:108" s="9" customFormat="1" ht="3.75" customHeight="1">
      <c r="DC9" s="111"/>
      <c r="DD9" s="111"/>
    </row>
    <row r="10" spans="1:134" s="9" customFormat="1" ht="12.75" customHeight="1">
      <c r="A10" s="103" t="s">
        <v>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11">
        <f>миграционная!L76</f>
      </c>
      <c r="L10" s="111"/>
      <c r="M10" s="121" t="s">
        <v>49</v>
      </c>
      <c r="N10" s="121"/>
      <c r="O10" s="121"/>
      <c r="P10" s="121"/>
      <c r="Q10" s="121"/>
      <c r="R10" s="121"/>
      <c r="S10" s="111" t="str">
        <f>миграционная!T76</f>
        <v>Х</v>
      </c>
      <c r="T10" s="111"/>
      <c r="U10" s="9" t="s">
        <v>50</v>
      </c>
      <c r="W10" s="14"/>
      <c r="X10" s="16"/>
      <c r="Y10" s="16"/>
      <c r="AF10" s="14"/>
      <c r="AG10" s="14"/>
      <c r="AH10" s="14"/>
      <c r="AI10" s="14"/>
      <c r="AJ10" s="15" t="s">
        <v>51</v>
      </c>
      <c r="AK10" s="111" t="str">
        <f>миграционная!AL76</f>
        <v>к</v>
      </c>
      <c r="AL10" s="111"/>
      <c r="AN10" s="111" t="str">
        <f>миграционная!AO76</f>
        <v>ы</v>
      </c>
      <c r="AO10" s="111"/>
      <c r="AQ10" s="111" t="str">
        <f>миграционная!AR76</f>
        <v>р</v>
      </c>
      <c r="AR10" s="111"/>
      <c r="AT10" s="111" t="str">
        <f>миграционная!AU76</f>
        <v>г</v>
      </c>
      <c r="AU10" s="111"/>
      <c r="AW10" s="111" t="str">
        <f>миграционная!AX76</f>
        <v>ы</v>
      </c>
      <c r="AX10" s="111"/>
      <c r="AZ10" s="111" t="str">
        <f>миграционная!BA76</f>
        <v>з</v>
      </c>
      <c r="BA10" s="111"/>
      <c r="BC10" s="111" t="str">
        <f>миграционная!BD76</f>
        <v>с</v>
      </c>
      <c r="BD10" s="111"/>
      <c r="BF10" s="111" t="str">
        <f>миграционная!BG76</f>
        <v>т</v>
      </c>
      <c r="BG10" s="111"/>
      <c r="BI10" s="111" t="str">
        <f>миграционная!BJ76</f>
        <v>а</v>
      </c>
      <c r="BJ10" s="111"/>
      <c r="BL10" s="111" t="str">
        <f>миграционная!BM76</f>
        <v>н</v>
      </c>
      <c r="BM10" s="111"/>
      <c r="BO10" s="111">
        <f>миграционная!BP76</f>
      </c>
      <c r="BP10" s="111"/>
      <c r="BR10" s="111">
        <f>миграционная!BS76</f>
      </c>
      <c r="BS10" s="111"/>
      <c r="BU10" s="111">
        <f>миграционная!BV76</f>
      </c>
      <c r="BV10" s="111"/>
      <c r="BX10" s="111">
        <f>миграционная!BY76</f>
      </c>
      <c r="BY10" s="111"/>
      <c r="CA10" s="111">
        <f>миграционная!CB76</f>
      </c>
      <c r="CB10" s="111"/>
      <c r="CD10" s="111">
        <f>миграционная!CE76</f>
      </c>
      <c r="CE10" s="111"/>
      <c r="CG10" s="111">
        <f>миграционная!CH76</f>
      </c>
      <c r="CH10" s="111"/>
      <c r="CJ10" s="111">
        <f>миграционная!CK76</f>
      </c>
      <c r="CK10" s="111"/>
      <c r="CM10" s="111">
        <f>миграционная!CN76</f>
      </c>
      <c r="CN10" s="111"/>
      <c r="CP10" s="111">
        <f>миграционная!CQ76</f>
      </c>
      <c r="CQ10" s="111"/>
      <c r="CS10" s="111">
        <f>миграционная!CT76</f>
      </c>
      <c r="CT10" s="111"/>
      <c r="CV10" s="111">
        <f>миграционная!CW76</f>
      </c>
      <c r="CW10" s="111"/>
      <c r="CY10" s="111">
        <f>миграционная!CZ76</f>
      </c>
      <c r="CZ10" s="111"/>
      <c r="DB10" s="111">
        <f>миграционная!DC76</f>
      </c>
      <c r="DC10" s="111"/>
      <c r="DE10" s="111">
        <f>миграционная!DF76</f>
      </c>
      <c r="DF10" s="111"/>
      <c r="DH10" s="111">
        <f>миграционная!DI76</f>
      </c>
      <c r="DI10" s="111"/>
      <c r="DK10" s="111">
        <f>миграционная!DL76</f>
      </c>
      <c r="DL10" s="111"/>
      <c r="DN10" s="111">
        <f>миграционная!DO76</f>
      </c>
      <c r="DO10" s="111"/>
      <c r="DQ10" s="111">
        <f>миграционная!DR76</f>
      </c>
      <c r="DR10" s="111"/>
      <c r="DT10" s="111">
        <f>миграционная!DU76</f>
      </c>
      <c r="DU10" s="111"/>
      <c r="DW10" s="111">
        <f>миграционная!DX76</f>
      </c>
      <c r="DX10" s="111"/>
      <c r="DZ10" s="111">
        <f>миграционная!EA76</f>
      </c>
      <c r="EA10" s="111"/>
      <c r="EC10" s="111">
        <f>миграционная!ED76</f>
      </c>
      <c r="ED10" s="111"/>
    </row>
    <row r="11" spans="1:256" s="13" customFormat="1" ht="3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134" s="9" customFormat="1" ht="12.75" customHeight="1">
      <c r="A12" s="119" t="s">
        <v>63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1" t="str">
        <f>миграционная!X78</f>
        <v>1</v>
      </c>
      <c r="X12" s="111"/>
      <c r="Z12" s="111" t="str">
        <f>миграционная!AA78</f>
        <v>5</v>
      </c>
      <c r="AA12" s="111"/>
      <c r="AB12" s="101" t="s">
        <v>53</v>
      </c>
      <c r="AC12" s="101"/>
      <c r="AD12" s="101"/>
      <c r="AE12" s="101"/>
      <c r="AF12" s="101"/>
      <c r="AG12" s="101"/>
      <c r="AH12" s="101"/>
      <c r="AI12" s="101"/>
      <c r="AJ12" s="101"/>
      <c r="AK12" s="111" t="str">
        <f>миграционная!AL78</f>
        <v>0</v>
      </c>
      <c r="AL12" s="111"/>
      <c r="AN12" s="111" t="str">
        <f>миграционная!AO78</f>
        <v>4</v>
      </c>
      <c r="AO12" s="111"/>
      <c r="AP12" s="121" t="s">
        <v>54</v>
      </c>
      <c r="AQ12" s="121"/>
      <c r="AR12" s="121"/>
      <c r="AS12" s="121"/>
      <c r="AT12" s="121"/>
      <c r="AU12" s="121"/>
      <c r="AV12" s="111" t="str">
        <f>миграционная!AW78</f>
        <v>1</v>
      </c>
      <c r="AW12" s="111"/>
      <c r="AY12" s="111" t="str">
        <f>миграционная!AZ78</f>
        <v>9</v>
      </c>
      <c r="AZ12" s="111"/>
      <c r="BB12" s="111" t="str">
        <f>миграционная!BC78</f>
        <v>7</v>
      </c>
      <c r="BC12" s="111"/>
      <c r="BE12" s="111" t="str">
        <f>миграционная!BF78</f>
        <v>0</v>
      </c>
      <c r="BF12" s="111"/>
      <c r="BG12" s="9" t="s">
        <v>50</v>
      </c>
      <c r="BH12" s="120" t="s">
        <v>55</v>
      </c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11" t="str">
        <f>миграционная!CB78</f>
        <v>К</v>
      </c>
      <c r="CB12" s="111"/>
      <c r="CD12" s="111" t="str">
        <f>миграционная!CE78</f>
        <v>и</v>
      </c>
      <c r="CE12" s="111"/>
      <c r="CG12" s="111" t="str">
        <f>миграционная!CH78</f>
        <v>р</v>
      </c>
      <c r="CH12" s="111"/>
      <c r="CJ12" s="111" t="str">
        <f>миграционная!CK78</f>
        <v>г</v>
      </c>
      <c r="CK12" s="111"/>
      <c r="CM12" s="111" t="str">
        <f>миграционная!CN78</f>
        <v>и</v>
      </c>
      <c r="CN12" s="111"/>
      <c r="CP12" s="111" t="str">
        <f>миграционная!CQ78</f>
        <v>з</v>
      </c>
      <c r="CQ12" s="111"/>
      <c r="CS12" s="111" t="str">
        <f>миграционная!CT78</f>
        <v>с</v>
      </c>
      <c r="CT12" s="111"/>
      <c r="CV12" s="111" t="str">
        <f>миграционная!CW78</f>
        <v>к</v>
      </c>
      <c r="CW12" s="111"/>
      <c r="CY12" s="111" t="str">
        <f>миграционная!CZ78</f>
        <v>а</v>
      </c>
      <c r="CZ12" s="111"/>
      <c r="DB12" s="111" t="str">
        <f>миграционная!DC78</f>
        <v>я</v>
      </c>
      <c r="DC12" s="111"/>
      <c r="DE12" s="111" t="str">
        <f>миграционная!DF78</f>
        <v> </v>
      </c>
      <c r="DF12" s="111"/>
      <c r="DH12" s="111" t="str">
        <f>миграционная!DI78</f>
        <v>р</v>
      </c>
      <c r="DI12" s="111"/>
      <c r="DK12" s="111" t="str">
        <f>миграционная!DL78</f>
        <v>е</v>
      </c>
      <c r="DL12" s="111"/>
      <c r="DN12" s="111" t="str">
        <f>миграционная!DO78</f>
        <v>с</v>
      </c>
      <c r="DO12" s="111"/>
      <c r="DQ12" s="111" t="str">
        <f>миграционная!DR78</f>
        <v>п</v>
      </c>
      <c r="DR12" s="111"/>
      <c r="DT12" s="111" t="str">
        <f>миграционная!DU78</f>
        <v>у</v>
      </c>
      <c r="DU12" s="111"/>
      <c r="DW12" s="111" t="str">
        <f>миграционная!DX78</f>
        <v>б</v>
      </c>
      <c r="DX12" s="111"/>
      <c r="DZ12" s="111" t="str">
        <f>миграционная!EA78</f>
        <v>л</v>
      </c>
      <c r="EA12" s="111"/>
      <c r="EC12" s="111" t="str">
        <f>миграционная!ED78</f>
        <v>и</v>
      </c>
      <c r="ED12" s="111"/>
    </row>
    <row r="13" spans="1:256" s="13" customFormat="1" ht="3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134" s="9" customFormat="1" ht="12.75" customHeight="1">
      <c r="A14" s="103" t="s">
        <v>64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11" t="str">
        <f>миграционная!AQ80</f>
        <v>п</v>
      </c>
      <c r="AQ14" s="111"/>
      <c r="AS14" s="111" t="str">
        <f>миграционная!AT80</f>
        <v>а</v>
      </c>
      <c r="AT14" s="111"/>
      <c r="AV14" s="111" t="str">
        <f>миграционная!AW80</f>
        <v>с</v>
      </c>
      <c r="AW14" s="111"/>
      <c r="AY14" s="111" t="str">
        <f>миграционная!AZ80</f>
        <v>п</v>
      </c>
      <c r="AZ14" s="111"/>
      <c r="BB14" s="111" t="str">
        <f>миграционная!BC80</f>
        <v>о</v>
      </c>
      <c r="BC14" s="111"/>
      <c r="BE14" s="111" t="str">
        <f>миграционная!BF80</f>
        <v>р</v>
      </c>
      <c r="BF14" s="111"/>
      <c r="BH14" s="111" t="str">
        <f>миграционная!BI80</f>
        <v>т</v>
      </c>
      <c r="BI14" s="111"/>
      <c r="CI14" s="153" t="s">
        <v>57</v>
      </c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11" t="str">
        <f>миграционная!CX80</f>
        <v>1</v>
      </c>
      <c r="CX14" s="111"/>
      <c r="CZ14" s="111" t="str">
        <f>миграционная!DA80</f>
        <v>8</v>
      </c>
      <c r="DA14" s="111"/>
      <c r="DB14" s="101" t="s">
        <v>53</v>
      </c>
      <c r="DC14" s="101"/>
      <c r="DD14" s="101"/>
      <c r="DE14" s="101"/>
      <c r="DF14" s="101"/>
      <c r="DG14" s="101"/>
      <c r="DH14" s="101"/>
      <c r="DI14" s="101"/>
      <c r="DJ14" s="111" t="str">
        <f>миграционная!DK80</f>
        <v>1</v>
      </c>
      <c r="DK14" s="111"/>
      <c r="DM14" s="111" t="str">
        <f>миграционная!DN80</f>
        <v>9</v>
      </c>
      <c r="DN14" s="111"/>
      <c r="DO14" s="101" t="s">
        <v>54</v>
      </c>
      <c r="DP14" s="101"/>
      <c r="DQ14" s="101"/>
      <c r="DR14" s="101"/>
      <c r="DS14" s="101"/>
      <c r="DT14" s="111" t="str">
        <f>миграционная!DU80</f>
        <v>1</v>
      </c>
      <c r="DU14" s="111"/>
      <c r="DW14" s="111" t="str">
        <f>миграционная!DX80</f>
        <v>9</v>
      </c>
      <c r="DX14" s="111"/>
      <c r="DZ14" s="111" t="str">
        <f>миграционная!EA80</f>
        <v>8</v>
      </c>
      <c r="EA14" s="111"/>
      <c r="EC14" s="111" t="str">
        <f>миграционная!ED80</f>
        <v>7</v>
      </c>
      <c r="ED14" s="111"/>
    </row>
    <row r="15" spans="1:256" s="13" customFormat="1" ht="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68" s="9" customFormat="1" ht="12.75" customHeight="1">
      <c r="A16" s="119" t="s">
        <v>58</v>
      </c>
      <c r="B16" s="119"/>
      <c r="C16" s="119"/>
      <c r="D16" s="119"/>
      <c r="E16" s="119"/>
      <c r="F16" s="119"/>
      <c r="G16" s="119"/>
      <c r="H16" s="117" t="str">
        <f>миграционная!I82</f>
        <v>А</v>
      </c>
      <c r="I16" s="154"/>
      <c r="K16" s="117" t="str">
        <f>миграционная!L82</f>
        <v>С</v>
      </c>
      <c r="L16" s="154"/>
      <c r="N16" s="117">
        <f>миграционная!O82</f>
      </c>
      <c r="O16" s="154"/>
      <c r="Q16" s="117">
        <f>миграционная!R82</f>
      </c>
      <c r="R16" s="154"/>
      <c r="T16" s="117">
        <f>миграционная!U82</f>
      </c>
      <c r="U16" s="154"/>
      <c r="W16" s="117">
        <f>миграционная!X82</f>
      </c>
      <c r="X16" s="154"/>
      <c r="Y16" s="101" t="s">
        <v>59</v>
      </c>
      <c r="Z16" s="101"/>
      <c r="AA16" s="101"/>
      <c r="AB16" s="101"/>
      <c r="AC16" s="101"/>
      <c r="AD16" s="101"/>
      <c r="AE16" s="101"/>
      <c r="AF16" s="101"/>
      <c r="AG16" s="101"/>
      <c r="AH16" s="111" t="str">
        <f>миграционная!AI82</f>
        <v>1</v>
      </c>
      <c r="AI16" s="111"/>
      <c r="AK16" s="111" t="str">
        <f>миграционная!AL82</f>
        <v>2</v>
      </c>
      <c r="AL16" s="111"/>
      <c r="AN16" s="111" t="str">
        <f>миграционная!AO82</f>
        <v>3</v>
      </c>
      <c r="AO16" s="111"/>
      <c r="AQ16" s="111" t="str">
        <f>миграционная!AR82</f>
        <v>4</v>
      </c>
      <c r="AR16" s="111"/>
      <c r="AT16" s="111" t="str">
        <f>миграционная!AU82</f>
        <v>5</v>
      </c>
      <c r="AU16" s="111"/>
      <c r="AW16" s="111" t="str">
        <f>миграционная!AX82</f>
        <v>6</v>
      </c>
      <c r="AX16" s="111"/>
      <c r="AZ16" s="111" t="str">
        <f>миграционная!BA82</f>
        <v>7</v>
      </c>
      <c r="BA16" s="111"/>
      <c r="BC16" s="111" t="str">
        <f>миграционная!BD82</f>
        <v>8</v>
      </c>
      <c r="BD16" s="111"/>
      <c r="BF16" s="111" t="str">
        <f>миграционная!BG82</f>
        <v>9</v>
      </c>
      <c r="BG16" s="111"/>
      <c r="BI16" s="111" t="str">
        <f>миграционная!BJ82</f>
        <v>0</v>
      </c>
      <c r="BJ16" s="111"/>
      <c r="BL16" s="111" t="str">
        <f>миграционная!BM82</f>
        <v>1</v>
      </c>
      <c r="BM16" s="111"/>
      <c r="BO16" s="111" t="str">
        <f>миграционная!BP82</f>
        <v>2</v>
      </c>
      <c r="BP16" s="111"/>
    </row>
    <row r="17" spans="7:65" s="9" customFormat="1" ht="3.75" customHeight="1">
      <c r="G17" s="16"/>
      <c r="H17" s="16"/>
      <c r="J17" s="16"/>
      <c r="K17" s="16"/>
      <c r="M17" s="16"/>
      <c r="N17" s="16"/>
      <c r="P17" s="16"/>
      <c r="Q17" s="16"/>
      <c r="S17" s="16"/>
      <c r="T17" s="16"/>
      <c r="V17" s="16"/>
      <c r="W17" s="16"/>
      <c r="X17" s="16"/>
      <c r="Y17" s="31"/>
      <c r="Z17" s="31"/>
      <c r="AA17" s="31"/>
      <c r="AB17" s="31"/>
      <c r="AC17" s="31"/>
      <c r="AD17" s="31"/>
      <c r="AE17" s="16"/>
      <c r="AF17" s="16"/>
      <c r="AH17" s="16"/>
      <c r="AI17" s="16"/>
      <c r="AK17" s="16"/>
      <c r="AL17" s="16"/>
      <c r="AN17" s="16"/>
      <c r="AO17" s="16"/>
      <c r="AQ17" s="16"/>
      <c r="AR17" s="16"/>
      <c r="AT17" s="16"/>
      <c r="AU17" s="16"/>
      <c r="AW17" s="16"/>
      <c r="AX17" s="16"/>
      <c r="AZ17" s="16"/>
      <c r="BA17" s="16"/>
      <c r="BC17" s="16"/>
      <c r="BD17" s="16"/>
      <c r="BF17" s="16"/>
      <c r="BG17" s="16"/>
      <c r="BI17" s="16"/>
      <c r="BJ17" s="16"/>
      <c r="BL17" s="16"/>
      <c r="BM17" s="16"/>
    </row>
    <row r="18" spans="1:256" s="32" customFormat="1" ht="24" customHeight="1">
      <c r="A18" s="125" t="s">
        <v>65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65" s="9" customFormat="1" ht="12.75" customHeight="1">
      <c r="A19" s="111" t="str">
        <f>LEFT(TEXT(данные!E42,""),1)</f>
        <v>п</v>
      </c>
      <c r="B19" s="111"/>
      <c r="D19" s="111" t="str">
        <f>MID(TEXT(данные!E42,""),2,1)</f>
        <v>о</v>
      </c>
      <c r="E19" s="111"/>
      <c r="G19" s="111" t="str">
        <f>MID(TEXT(данные!E42,""),3,1)</f>
        <v>д</v>
      </c>
      <c r="H19" s="111"/>
      <c r="J19" s="111" t="str">
        <f>MID(TEXT(данные!E42,""),4,1)</f>
        <v>с</v>
      </c>
      <c r="K19" s="111"/>
      <c r="M19" s="111" t="str">
        <f>MID(TEXT(данные!E42,""),5,1)</f>
        <v>о</v>
      </c>
      <c r="N19" s="111"/>
      <c r="P19" s="111" t="str">
        <f>MID(TEXT(данные!E42,""),6,1)</f>
        <v>б</v>
      </c>
      <c r="Q19" s="111"/>
      <c r="S19" s="111" t="str">
        <f>MID(TEXT(данные!E42,""),7,1)</f>
        <v>н</v>
      </c>
      <c r="T19" s="111"/>
      <c r="V19" s="111" t="str">
        <f>MID(TEXT(данные!E42,""),8,1)</f>
        <v>ы</v>
      </c>
      <c r="W19" s="111"/>
      <c r="Y19" s="111" t="str">
        <f>MID(TEXT(данные!E42,""),9,1)</f>
        <v>й</v>
      </c>
      <c r="Z19" s="111"/>
      <c r="AB19" s="111" t="str">
        <f>MID(TEXT(данные!E42,""),10,1)</f>
        <v> </v>
      </c>
      <c r="AC19" s="111"/>
      <c r="AE19" s="111" t="str">
        <f>MID(TEXT(данные!E42,""),11,1)</f>
        <v>р</v>
      </c>
      <c r="AF19" s="111"/>
      <c r="AH19" s="111" t="str">
        <f>MID(TEXT(данные!E42,""),12,1)</f>
        <v>а</v>
      </c>
      <c r="AI19" s="111"/>
      <c r="AK19" s="111" t="str">
        <f>MID(TEXT(данные!E42,""),13,1)</f>
        <v>б</v>
      </c>
      <c r="AL19" s="111"/>
      <c r="AN19" s="111" t="str">
        <f>MID(TEXT(данные!E42,""),14,1)</f>
        <v>о</v>
      </c>
      <c r="AO19" s="111"/>
      <c r="AQ19" s="111" t="str">
        <f>MID(TEXT(данные!E42,""),15,1)</f>
        <v>ч</v>
      </c>
      <c r="AR19" s="111"/>
      <c r="AT19" s="111" t="str">
        <f>MID(TEXT(данные!E42,""),16,1)</f>
        <v>и</v>
      </c>
      <c r="AU19" s="111"/>
      <c r="AW19" s="111" t="str">
        <f>MID(TEXT(данные!E42,""),17,1)</f>
        <v>й</v>
      </c>
      <c r="AX19" s="111"/>
      <c r="AZ19" s="111">
        <f>MID(TEXT(данные!E42,""),18,1)</f>
      </c>
      <c r="BA19" s="111"/>
      <c r="BC19" s="111">
        <f>MID(TEXT(данные!E42,""),19,1)</f>
      </c>
      <c r="BD19" s="111"/>
      <c r="BF19" s="111">
        <f>MID(TEXT(данные!E42,""),20,1)</f>
      </c>
      <c r="BG19" s="111"/>
      <c r="BI19" s="111">
        <f>MID(TEXT(данные!E42,""),21,1)</f>
      </c>
      <c r="BJ19" s="111"/>
      <c r="BL19" s="111">
        <f>MID(TEXT(данные!E42,""),22,1)</f>
      </c>
      <c r="BM19" s="111"/>
    </row>
    <row r="20" s="9" customFormat="1" ht="3.75" customHeight="1"/>
    <row r="21" spans="1:134" s="9" customFormat="1" ht="12.75" customHeight="1">
      <c r="A21" s="119" t="s">
        <v>66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1" t="str">
        <f>LEFT(TEXT(данные!E43,""),1)</f>
        <v>-</v>
      </c>
      <c r="Q21" s="111"/>
      <c r="S21" s="111" t="str">
        <f>MID(TEXT(данные!E43,""),2,1)</f>
        <v>-</v>
      </c>
      <c r="T21" s="111"/>
      <c r="V21" s="111" t="str">
        <f>MID(TEXT(данные!E43,""),3,1)</f>
        <v>-</v>
      </c>
      <c r="W21" s="111"/>
      <c r="Y21" s="111" t="str">
        <f>MID(TEXT(данные!E43,""),4,1)</f>
        <v>-</v>
      </c>
      <c r="Z21" s="111"/>
      <c r="AB21" s="111" t="str">
        <f>MID(TEXT(данные!E43,""),5,1)</f>
        <v>-</v>
      </c>
      <c r="AC21" s="111"/>
      <c r="AE21" s="111" t="str">
        <f>MID(TEXT(данные!E43,""),6,1)</f>
        <v>-</v>
      </c>
      <c r="AF21" s="111"/>
      <c r="AH21" s="111" t="str">
        <f>MID(TEXT(данные!E43,""),7,1)</f>
        <v>-</v>
      </c>
      <c r="AI21" s="111"/>
      <c r="AK21" s="111" t="str">
        <f>MID(TEXT(данные!E43,""),8,1)</f>
        <v>-</v>
      </c>
      <c r="AL21" s="111"/>
      <c r="AN21" s="111" t="str">
        <f>MID(TEXT(данные!E43,""),9,1)</f>
        <v>-</v>
      </c>
      <c r="AO21" s="111"/>
      <c r="AQ21" s="111" t="str">
        <f>MID(TEXT(данные!E43,""),10,1)</f>
        <v>-</v>
      </c>
      <c r="AR21" s="111"/>
      <c r="AT21" s="111" t="str">
        <f>MID(TEXT(данные!E43,""),11,1)</f>
        <v>-</v>
      </c>
      <c r="AU21" s="111"/>
      <c r="AW21" s="111" t="str">
        <f>MID(TEXT(данные!E43,""),12,1)</f>
        <v>-</v>
      </c>
      <c r="AX21" s="111"/>
      <c r="AZ21" s="111" t="str">
        <f>MID(TEXT(данные!E43,""),13,1)</f>
        <v>-</v>
      </c>
      <c r="BA21" s="111"/>
      <c r="BC21" s="111" t="str">
        <f>MID(TEXT(данные!E43,""),14,1)</f>
        <v>-</v>
      </c>
      <c r="BD21" s="111"/>
      <c r="BF21" s="111" t="str">
        <f>MID(TEXT(данные!E43,""),15,1)</f>
        <v>-</v>
      </c>
      <c r="BG21" s="111"/>
      <c r="BI21" s="111" t="str">
        <f>MID(TEXT(данные!E43,""),16,1)</f>
        <v>-</v>
      </c>
      <c r="BJ21" s="111"/>
      <c r="BL21" s="111" t="str">
        <f>MID(TEXT(данные!E43,""),17,1)</f>
        <v>-</v>
      </c>
      <c r="BM21" s="111"/>
      <c r="BO21" s="111" t="str">
        <f>MID(TEXT(данные!E43,""),18,1)</f>
        <v>-</v>
      </c>
      <c r="BP21" s="111"/>
      <c r="BR21" s="111" t="str">
        <f>MID(TEXT(данные!E43,""),19,1)</f>
        <v>-</v>
      </c>
      <c r="BS21" s="111"/>
      <c r="BU21" s="111" t="str">
        <f>MID(TEXT(данные!E43,""),20,1)</f>
        <v>-</v>
      </c>
      <c r="BV21" s="111"/>
      <c r="BX21" s="111" t="str">
        <f>MID(TEXT(данные!E43,""),21,1)</f>
        <v>-</v>
      </c>
      <c r="BY21" s="111"/>
      <c r="CA21" s="111" t="str">
        <f>MID(TEXT(данные!E43,""),22,1)</f>
        <v>-</v>
      </c>
      <c r="CB21" s="111"/>
      <c r="CD21" s="111" t="str">
        <f>MID(TEXT(данные!E43,""),23,1)</f>
        <v>-</v>
      </c>
      <c r="CE21" s="111"/>
      <c r="CG21" s="111" t="str">
        <f>MID(TEXT(данные!E43,""),24,1)</f>
        <v>-</v>
      </c>
      <c r="CH21" s="111"/>
      <c r="CJ21" s="111" t="str">
        <f>MID(TEXT(данные!E43,""),25,1)</f>
        <v>-</v>
      </c>
      <c r="CK21" s="111"/>
      <c r="CM21" s="111" t="str">
        <f>MID(TEXT(данные!E43,""),26,1)</f>
        <v>-</v>
      </c>
      <c r="CN21" s="111"/>
      <c r="CP21" s="111" t="str">
        <f>MID(TEXT(данные!E43,""),27,1)</f>
        <v>-</v>
      </c>
      <c r="CQ21" s="111"/>
      <c r="CS21" s="111" t="str">
        <f>MID(TEXT(данные!E43,""),28,1)</f>
        <v>-</v>
      </c>
      <c r="CT21" s="111"/>
      <c r="CV21" s="111" t="str">
        <f>MID(TEXT(данные!E43,""),29,1)</f>
        <v>-</v>
      </c>
      <c r="CW21" s="111"/>
      <c r="CY21" s="111" t="str">
        <f>MID(TEXT(данные!E43,""),30,1)</f>
        <v>-</v>
      </c>
      <c r="CZ21" s="111"/>
      <c r="DB21" s="111" t="str">
        <f>MID(TEXT(данные!E43,""),31,1)</f>
        <v>-</v>
      </c>
      <c r="DC21" s="111"/>
      <c r="DE21" s="111" t="str">
        <f>MID(TEXT(данные!E43,""),32,1)</f>
        <v>-</v>
      </c>
      <c r="DF21" s="111"/>
      <c r="DH21" s="111" t="str">
        <f>MID(TEXT(данные!E43,""),33,1)</f>
        <v>-</v>
      </c>
      <c r="DI21" s="111"/>
      <c r="DK21" s="111" t="str">
        <f>MID(TEXT(данные!E43,""),34,1)</f>
        <v>-</v>
      </c>
      <c r="DL21" s="111"/>
      <c r="DN21" s="111" t="str">
        <f>MID(TEXT(данные!E43,""),35,1)</f>
        <v>-</v>
      </c>
      <c r="DO21" s="111"/>
      <c r="DQ21" s="111" t="str">
        <f>MID(TEXT(данные!E43,""),36,1)</f>
        <v>-</v>
      </c>
      <c r="DR21" s="111"/>
      <c r="DT21" s="111" t="str">
        <f>MID(TEXT(данные!E43,""),37,1)</f>
        <v>-</v>
      </c>
      <c r="DU21" s="111"/>
      <c r="DW21" s="111" t="str">
        <f>MID(TEXT(данные!E43,""),38,1)</f>
        <v>-</v>
      </c>
      <c r="DX21" s="111"/>
      <c r="DZ21" s="111" t="str">
        <f>MID(TEXT(данные!E43,""),39,1)</f>
        <v>-</v>
      </c>
      <c r="EA21" s="111"/>
      <c r="EC21" s="111" t="str">
        <f>MID(TEXT(данные!E43,""),40,1)</f>
        <v>-</v>
      </c>
      <c r="ED21" s="111"/>
    </row>
    <row r="22" s="9" customFormat="1" ht="3.75" customHeight="1"/>
    <row r="23" spans="1:92" s="9" customFormat="1" ht="12.75" customHeight="1">
      <c r="A23" s="33" t="s">
        <v>67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11" t="str">
        <f>MID(TEXT(данные!E44,""),2,1)</f>
        <v>-</v>
      </c>
      <c r="BV23" s="111"/>
      <c r="BX23" s="111" t="str">
        <f>MID(TEXT(данные!E44,""),3,1)</f>
        <v>-</v>
      </c>
      <c r="BY23" s="111"/>
      <c r="BZ23" s="34" t="s">
        <v>68</v>
      </c>
      <c r="CA23" s="35"/>
      <c r="CJ23" s="111" t="str">
        <f>MID(TEXT(данные!E45,""),2,1)</f>
        <v>-</v>
      </c>
      <c r="CK23" s="111"/>
      <c r="CM23" s="111" t="str">
        <f>MID(TEXT(данные!E45,""),3,1)</f>
        <v>-</v>
      </c>
      <c r="CN23" s="111"/>
    </row>
    <row r="24" spans="1:256" s="12" customFormat="1" ht="12.75" customHeight="1">
      <c r="A24" s="108" t="s">
        <v>69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="9" customFormat="1" ht="3.75" customHeight="1"/>
    <row r="26" spans="1:43" s="9" customFormat="1" ht="12.75" customHeight="1">
      <c r="A26" s="33" t="s">
        <v>70</v>
      </c>
      <c r="B26" s="33"/>
      <c r="C26" s="33"/>
      <c r="D26" s="33"/>
      <c r="E26" s="33"/>
      <c r="F26" s="33"/>
      <c r="H26" s="111" t="str">
        <f>MID(TEXT(данные!E46,""),2,1)</f>
        <v>0</v>
      </c>
      <c r="I26" s="111"/>
      <c r="K26" s="111" t="str">
        <f>MID(TEXT(данные!E46,""),3,1)</f>
        <v>4</v>
      </c>
      <c r="L26" s="111"/>
      <c r="M26" s="34" t="s">
        <v>71</v>
      </c>
      <c r="N26" s="33"/>
      <c r="O26" s="33"/>
      <c r="P26" s="33"/>
      <c r="Q26" s="33"/>
      <c r="R26" s="33"/>
      <c r="S26" s="33"/>
      <c r="T26" s="33"/>
      <c r="U26" s="35"/>
      <c r="V26" s="111" t="str">
        <f>MID(TEXT(данные!E46,""),5,1)</f>
        <v>0</v>
      </c>
      <c r="W26" s="111"/>
      <c r="Y26" s="111" t="str">
        <f>MID(TEXT(данные!E46,""),6,1)</f>
        <v>8</v>
      </c>
      <c r="Z26" s="111"/>
      <c r="AA26" s="34" t="s">
        <v>72</v>
      </c>
      <c r="AB26" s="33"/>
      <c r="AC26" s="33"/>
      <c r="AD26" s="33"/>
      <c r="AE26" s="33"/>
      <c r="AF26" s="35"/>
      <c r="AG26" s="111" t="str">
        <f>MID(TEXT(данные!E46,""),8,1)</f>
        <v>2</v>
      </c>
      <c r="AH26" s="111"/>
      <c r="AJ26" s="111" t="str">
        <f>MID(TEXT(данные!E46,""),9,1)</f>
        <v>0</v>
      </c>
      <c r="AK26" s="111"/>
      <c r="AM26" s="111" t="str">
        <f>MID(TEXT(данные!E46,""),10,1)</f>
        <v>1</v>
      </c>
      <c r="AN26" s="111"/>
      <c r="AP26" s="111" t="str">
        <f>MID(TEXT(данные!E46,""),11,1)</f>
        <v>1</v>
      </c>
      <c r="AQ26" s="111"/>
    </row>
    <row r="27" spans="1:256" s="36" customFormat="1" ht="18.75" customHeight="1">
      <c r="A27" s="124" t="s">
        <v>73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35:256" s="37" customFormat="1" ht="3" customHeight="1"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90" s="9" customFormat="1" ht="12.75" customHeight="1">
      <c r="A29" s="33" t="s">
        <v>74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F29" s="111" t="str">
        <f>MID(TEXT(данные!E47,""),2,1)</f>
        <v>0</v>
      </c>
      <c r="BG29" s="111"/>
      <c r="BI29" s="111" t="str">
        <f>MID(TEXT(данные!E47,""),3,1)</f>
        <v>8</v>
      </c>
      <c r="BJ29" s="111"/>
      <c r="BK29" s="34" t="s">
        <v>68</v>
      </c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11" t="str">
        <f>MID(TEXT(данные!E48,""),2,1)</f>
        <v>1</v>
      </c>
      <c r="BW29" s="111"/>
      <c r="BY29" s="111" t="str">
        <f>MID(TEXT(данные!E48,""),3,1)</f>
        <v>4</v>
      </c>
      <c r="BZ29" s="111"/>
      <c r="CA29" s="34" t="s">
        <v>75</v>
      </c>
      <c r="CB29" s="38"/>
      <c r="CC29" s="38"/>
      <c r="CD29" s="38"/>
      <c r="CE29" s="38"/>
      <c r="CF29" s="38"/>
      <c r="CG29" s="38"/>
      <c r="CJ29" s="111" t="str">
        <f>MID(TEXT(данные!E49,""),2,1)</f>
        <v>6</v>
      </c>
      <c r="CK29" s="111"/>
      <c r="CL29" s="12"/>
    </row>
    <row r="30" s="9" customFormat="1" ht="3.75" customHeight="1"/>
    <row r="31" spans="1:134" s="9" customFormat="1" ht="12.75" customHeight="1">
      <c r="A31" s="33" t="s">
        <v>76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5"/>
      <c r="BM31" s="111" t="str">
        <f>MID(TEXT(данные!E50,""),2,1)</f>
        <v>1</v>
      </c>
      <c r="BN31" s="111"/>
      <c r="BP31" s="111" t="str">
        <f>MID(TEXT(данные!E50,""),3,1)</f>
        <v>2</v>
      </c>
      <c r="BQ31" s="111"/>
      <c r="BS31" s="111" t="str">
        <f>MID(TEXT(данные!E50,""),4,1)</f>
        <v>3</v>
      </c>
      <c r="BT31" s="111"/>
      <c r="BV31" s="111" t="str">
        <f>MID(TEXT(данные!E50,""),5,1)</f>
        <v>4</v>
      </c>
      <c r="BW31" s="111"/>
      <c r="BY31" s="111" t="str">
        <f>MID(TEXT(данные!E50,""),6,1)</f>
        <v>5</v>
      </c>
      <c r="BZ31" s="111"/>
      <c r="CB31" s="111" t="str">
        <f>MID(TEXT(данные!E50,""),7,1)</f>
        <v>6</v>
      </c>
      <c r="CC31" s="111"/>
      <c r="CE31" s="111" t="str">
        <f>MID(TEXT(данные!E50,""),8,1)</f>
        <v>7</v>
      </c>
      <c r="CF31" s="111"/>
      <c r="CH31" s="123" t="s">
        <v>77</v>
      </c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11" t="str">
        <f>LEFT(TEXT(данные!E51,""),1)</f>
        <v>"</v>
      </c>
      <c r="DC31" s="111"/>
      <c r="DE31" s="111" t="str">
        <f>MID(TEXT(данные!E51,""),2,1)</f>
        <v>М</v>
      </c>
      <c r="DF31" s="111"/>
      <c r="DH31" s="111" t="str">
        <f>MID(TEXT(данные!E51,""),3,1)</f>
        <v>е</v>
      </c>
      <c r="DI31" s="111"/>
      <c r="DK31" s="111" t="str">
        <f>MID(TEXT(данные!E51,""),4,1)</f>
        <v>н</v>
      </c>
      <c r="DL31" s="111"/>
      <c r="DN31" s="111" t="str">
        <f>MID(TEXT(данные!E51,""),5,1)</f>
        <v>т</v>
      </c>
      <c r="DO31" s="111"/>
      <c r="DQ31" s="111" t="str">
        <f>MID(TEXT(данные!E51,""),6,1)</f>
        <v>о</v>
      </c>
      <c r="DR31" s="111"/>
      <c r="DT31" s="111" t="str">
        <f>MID(TEXT(данные!E51,""),7,1)</f>
        <v>с</v>
      </c>
      <c r="DU31" s="111"/>
      <c r="DW31" s="111" t="str">
        <f>MID(TEXT(данные!E51,""),8,1)</f>
        <v>"</v>
      </c>
      <c r="DX31" s="111"/>
      <c r="DZ31" s="111">
        <f>MID(TEXT(данные!E51,""),9,1)</f>
      </c>
      <c r="EA31" s="111"/>
      <c r="EC31" s="111">
        <f>MID(TEXT(данные!E51,""),10,1)</f>
      </c>
      <c r="ED31" s="111"/>
    </row>
    <row r="32" spans="1:110" s="9" customFormat="1" ht="9" customHeight="1">
      <c r="A32" s="116" t="s">
        <v>59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4"/>
      <c r="BL32" s="14"/>
      <c r="CH32" s="122" t="s">
        <v>78</v>
      </c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</row>
    <row r="33" s="9" customFormat="1" ht="3.75" customHeight="1"/>
    <row r="34" spans="1:134" s="9" customFormat="1" ht="12.75" customHeight="1">
      <c r="A34" s="105" t="s">
        <v>79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I34" s="111" t="str">
        <f>MID(TEXT(данные!E52,""),2,1)</f>
        <v>Б</v>
      </c>
      <c r="AJ34" s="111"/>
      <c r="AL34" s="111" t="str">
        <f>MID(TEXT(данные!E52,""),3,1)</f>
        <v>В</v>
      </c>
      <c r="AM34" s="111"/>
      <c r="AN34" s="101" t="s">
        <v>59</v>
      </c>
      <c r="AO34" s="101"/>
      <c r="AP34" s="101"/>
      <c r="AQ34" s="101"/>
      <c r="AR34" s="101"/>
      <c r="AS34" s="101"/>
      <c r="AT34" s="101"/>
      <c r="AU34" s="101"/>
      <c r="AV34" s="111" t="str">
        <f>MID(TEXT(данные!E53,""),2,1)</f>
        <v>9</v>
      </c>
      <c r="AW34" s="111"/>
      <c r="AY34" s="111" t="str">
        <f>MID(TEXT(данные!E53,""),3,1)</f>
        <v>8</v>
      </c>
      <c r="AZ34" s="111"/>
      <c r="BB34" s="111" t="str">
        <f>MID(TEXT(данные!E53,""),4,1)</f>
        <v>7</v>
      </c>
      <c r="BC34" s="111"/>
      <c r="BE34" s="111" t="str">
        <f>MID(TEXT(данные!E53,""),5,1)</f>
        <v>6</v>
      </c>
      <c r="BF34" s="111"/>
      <c r="BH34" s="111" t="str">
        <f>MID(TEXT(данные!E53,""),6,1)</f>
        <v>5</v>
      </c>
      <c r="BI34" s="111"/>
      <c r="BK34" s="111" t="str">
        <f>MID(TEXT(данные!E53,""),7,1)</f>
        <v>4</v>
      </c>
      <c r="BL34" s="111"/>
      <c r="BN34" s="111" t="str">
        <f>MID(TEXT(данные!E53,""),8,1)</f>
        <v>3</v>
      </c>
      <c r="BO34" s="111"/>
      <c r="BQ34" s="111" t="str">
        <f>MID(TEXT(данные!E53,""),9,1)</f>
        <v>2</v>
      </c>
      <c r="BR34" s="111"/>
      <c r="BT34" s="111" t="str">
        <f>MID(TEXT(данные!E53,""),10,1)</f>
        <v>1</v>
      </c>
      <c r="BU34" s="111"/>
      <c r="CE34" s="102" t="s">
        <v>80</v>
      </c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U34" s="111" t="str">
        <f>MID(TEXT(данные!E54,""),2,1)</f>
        <v>1</v>
      </c>
      <c r="CV34" s="111"/>
      <c r="CX34" s="111" t="str">
        <f>MID(TEXT(данные!E54,""),3,1)</f>
        <v>2</v>
      </c>
      <c r="CY34" s="111"/>
      <c r="CZ34" s="101" t="s">
        <v>71</v>
      </c>
      <c r="DA34" s="101"/>
      <c r="DB34" s="101"/>
      <c r="DC34" s="101"/>
      <c r="DD34" s="101"/>
      <c r="DE34" s="101"/>
      <c r="DF34" s="101"/>
      <c r="DG34" s="101"/>
      <c r="DH34" s="101"/>
      <c r="DI34" s="111" t="str">
        <f>MID(TEXT(данные!E54,""),5,1)</f>
        <v>0</v>
      </c>
      <c r="DJ34" s="111"/>
      <c r="DL34" s="111" t="str">
        <f>MID(TEXT(данные!E54,""),6,1)</f>
        <v>4</v>
      </c>
      <c r="DM34" s="111"/>
      <c r="DN34" s="101" t="s">
        <v>72</v>
      </c>
      <c r="DO34" s="101"/>
      <c r="DP34" s="101"/>
      <c r="DQ34" s="101"/>
      <c r="DR34" s="101"/>
      <c r="DS34" s="101"/>
      <c r="DT34" s="111" t="str">
        <f>MID(TEXT(данные!E54,""),8,1)</f>
        <v>1</v>
      </c>
      <c r="DU34" s="111"/>
      <c r="DW34" s="111" t="str">
        <f>MID(TEXT(данные!E54,""),9,1)</f>
        <v>9</v>
      </c>
      <c r="DX34" s="111"/>
      <c r="DZ34" s="111" t="str">
        <f>MID(TEXT(данные!E54,""),10,1)</f>
        <v>8</v>
      </c>
      <c r="EA34" s="111"/>
      <c r="EC34" s="111" t="str">
        <f>MID(TEXT(данные!E54,""),11,1)</f>
        <v>6</v>
      </c>
      <c r="ED34" s="111"/>
    </row>
    <row r="35" s="9" customFormat="1" ht="3.75" customHeight="1"/>
    <row r="36" spans="1:65" s="9" customFormat="1" ht="12.75" customHeight="1">
      <c r="A36" s="119" t="s">
        <v>81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1" t="str">
        <f>MID(TEXT(данные!E55,""),2,1)</f>
        <v>1</v>
      </c>
      <c r="AF36" s="111"/>
      <c r="AH36" s="111" t="str">
        <f>MID(TEXT(данные!E55,""),3,1)</f>
        <v>2</v>
      </c>
      <c r="AI36" s="111"/>
      <c r="AJ36" s="121" t="s">
        <v>71</v>
      </c>
      <c r="AK36" s="121"/>
      <c r="AL36" s="121"/>
      <c r="AM36" s="121"/>
      <c r="AN36" s="121"/>
      <c r="AO36" s="121"/>
      <c r="AP36" s="121"/>
      <c r="AQ36" s="121"/>
      <c r="AR36" s="111" t="str">
        <f>MID(TEXT(данные!E55,""),5,1)</f>
        <v>0</v>
      </c>
      <c r="AS36" s="111"/>
      <c r="AU36" s="111" t="str">
        <f>MID(TEXT(данные!E55,""),6,1)</f>
        <v>8</v>
      </c>
      <c r="AV36" s="111"/>
      <c r="AW36" s="121" t="s">
        <v>72</v>
      </c>
      <c r="AX36" s="121"/>
      <c r="AY36" s="121"/>
      <c r="AZ36" s="121"/>
      <c r="BA36" s="121"/>
      <c r="BB36" s="121"/>
      <c r="BC36" s="111" t="str">
        <f>MID(TEXT(данные!E55,""),8,1)</f>
        <v>1</v>
      </c>
      <c r="BD36" s="111"/>
      <c r="BF36" s="111" t="str">
        <f>MID(TEXT(данные!E55,""),9,1)</f>
        <v>6</v>
      </c>
      <c r="BG36" s="111"/>
      <c r="BI36" s="111" t="str">
        <f>MID(TEXT(данные!E55,""),10,1)</f>
        <v>4</v>
      </c>
      <c r="BJ36" s="111"/>
      <c r="BL36" s="111" t="str">
        <f>MID(TEXT(данные!E55,""),11,1)</f>
        <v>5</v>
      </c>
      <c r="BM36" s="111"/>
    </row>
    <row r="37" s="9" customFormat="1" ht="3.75" customHeight="1"/>
    <row r="38" spans="1:134" s="9" customFormat="1" ht="12.75" customHeight="1">
      <c r="A38" s="119" t="s">
        <v>82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1" t="str">
        <f>LEFT(TEXT(данные!E56,""),1)</f>
        <v>П</v>
      </c>
      <c r="AC38" s="111"/>
      <c r="AE38" s="111" t="str">
        <f>MID(TEXT(данные!E56,""),2,1)</f>
        <v>е</v>
      </c>
      <c r="AF38" s="111"/>
      <c r="AH38" s="111" t="str">
        <f>MID(TEXT(данные!E56,""),3,1)</f>
        <v>н</v>
      </c>
      <c r="AI38" s="111"/>
      <c r="AK38" s="111" t="str">
        <f>MID(TEXT(данные!E56,""),4,1)</f>
        <v>з</v>
      </c>
      <c r="AL38" s="111"/>
      <c r="AN38" s="111" t="str">
        <f>MID(TEXT(данные!E56,""),5,1)</f>
        <v>е</v>
      </c>
      <c r="AO38" s="111"/>
      <c r="AQ38" s="111" t="str">
        <f>MID(TEXT(данные!E56,""),6,1)</f>
        <v>н</v>
      </c>
      <c r="AR38" s="111"/>
      <c r="AT38" s="111" t="str">
        <f>MID(TEXT(данные!E56,""),7,1)</f>
        <v>с</v>
      </c>
      <c r="AU38" s="111"/>
      <c r="AW38" s="111" t="str">
        <f>MID(TEXT(данные!E56,""),8,1)</f>
        <v>к</v>
      </c>
      <c r="AX38" s="111"/>
      <c r="AZ38" s="111" t="str">
        <f>MID(TEXT(данные!E56,""),9,1)</f>
        <v>а</v>
      </c>
      <c r="BA38" s="111"/>
      <c r="BC38" s="111" t="str">
        <f>MID(TEXT(данные!E56,""),10,1)</f>
        <v>я</v>
      </c>
      <c r="BD38" s="111"/>
      <c r="BF38" s="111" t="str">
        <f>MID(TEXT(данные!E56,""),11,1)</f>
        <v> </v>
      </c>
      <c r="BG38" s="111"/>
      <c r="BI38" s="111" t="str">
        <f>MID(TEXT(данные!E56,""),12,1)</f>
        <v>о</v>
      </c>
      <c r="BJ38" s="111"/>
      <c r="BL38" s="111" t="str">
        <f>MID(TEXT(данные!E56,""),13,1)</f>
        <v>б</v>
      </c>
      <c r="BM38" s="111"/>
      <c r="BO38" s="111" t="str">
        <f>MID(TEXT(данные!E56,""),14,1)</f>
        <v>л</v>
      </c>
      <c r="BP38" s="111"/>
      <c r="BR38" s="111" t="str">
        <f>MID(TEXT(данные!E56,""),15,1)</f>
        <v>.</v>
      </c>
      <c r="BS38" s="111"/>
      <c r="BU38" s="111">
        <f>MID(TEXT(данные!E56,""),16,1)</f>
      </c>
      <c r="BV38" s="111"/>
      <c r="BX38" s="111">
        <f>MID(TEXT(данные!E56,""),17,1)</f>
      </c>
      <c r="BY38" s="111"/>
      <c r="CA38" s="111">
        <f>MID(TEXT(данные!E56,""),18,1)</f>
      </c>
      <c r="CB38" s="111"/>
      <c r="CD38" s="111">
        <f>MID(TEXT(данные!E56,""),19,1)</f>
      </c>
      <c r="CE38" s="111"/>
      <c r="CG38" s="111">
        <f>MID(TEXT(данные!E56,""),20,1)</f>
      </c>
      <c r="CH38" s="111"/>
      <c r="CJ38" s="111">
        <f>MID(TEXT(данные!E56,""),21,1)</f>
      </c>
      <c r="CK38" s="111"/>
      <c r="CM38" s="111">
        <f>MID(TEXT(данные!E56,""),22,1)</f>
      </c>
      <c r="CN38" s="111"/>
      <c r="CP38" s="111">
        <f>MID(TEXT(данные!E56,""),23,1)</f>
      </c>
      <c r="CQ38" s="111"/>
      <c r="CS38" s="111">
        <f>MID(TEXT(данные!E56,""),24,1)</f>
      </c>
      <c r="CT38" s="111"/>
      <c r="CV38" s="111">
        <f>MID(TEXT(данные!E56,""),25,1)</f>
      </c>
      <c r="CW38" s="111"/>
      <c r="CY38" s="111">
        <f>MID(TEXT(данные!E56,""),26,1)</f>
      </c>
      <c r="CZ38" s="111"/>
      <c r="DB38" s="111">
        <f>MID(TEXT(данные!E56,""),27,1)</f>
      </c>
      <c r="DC38" s="111"/>
      <c r="DE38" s="111">
        <f>MID(TEXT(данные!E56,""),28,1)</f>
      </c>
      <c r="DF38" s="111"/>
      <c r="DH38" s="111">
        <f>MID(TEXT(данные!E56,""),29,1)</f>
      </c>
      <c r="DI38" s="111"/>
      <c r="DK38" s="111">
        <f>MID(TEXT(данные!E56,""),30,1)</f>
      </c>
      <c r="DL38" s="111"/>
      <c r="DN38" s="111">
        <f>MID(TEXT(данные!E56,""),31,1)</f>
      </c>
      <c r="DO38" s="111"/>
      <c r="DQ38" s="111">
        <f>MID(TEXT(данные!E56,""),32,1)</f>
      </c>
      <c r="DR38" s="111"/>
      <c r="DT38" s="111">
        <f>MID(TEXT(данные!E56,""),33,1)</f>
      </c>
      <c r="DU38" s="111"/>
      <c r="DW38" s="111">
        <f>MID(TEXT(данные!E56,""),34,1)</f>
      </c>
      <c r="DX38" s="111"/>
      <c r="DZ38" s="111">
        <f>MID(TEXT(данные!E56,""),35,1)</f>
      </c>
      <c r="EA38" s="111"/>
      <c r="EC38" s="111">
        <f>MID(TEXT(данные!E56,""),36,1)</f>
      </c>
      <c r="ED38" s="111"/>
    </row>
    <row r="39" s="9" customFormat="1" ht="3.75" customHeight="1"/>
    <row r="40" spans="1:134" s="9" customFormat="1" ht="12.75" customHeight="1">
      <c r="A40" s="119" t="s">
        <v>83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1" t="str">
        <f>LEFT(TEXT(данные!E57,""),1)</f>
        <v>П</v>
      </c>
      <c r="AU40" s="111"/>
      <c r="AW40" s="111" t="str">
        <f>MID(TEXT(данные!E57,""),2,1)</f>
        <v>е</v>
      </c>
      <c r="AX40" s="111"/>
      <c r="AZ40" s="111" t="str">
        <f>MID(TEXT(данные!E57,""),3,1)</f>
        <v>н</v>
      </c>
      <c r="BA40" s="111"/>
      <c r="BC40" s="111" t="str">
        <f>MID(TEXT(данные!E57,""),4,1)</f>
        <v>з</v>
      </c>
      <c r="BD40" s="111"/>
      <c r="BF40" s="111" t="str">
        <f>MID(TEXT(данные!E57,""),5,1)</f>
        <v>ю</v>
      </c>
      <c r="BG40" s="111"/>
      <c r="BI40" s="111" t="str">
        <f>MID(TEXT(данные!E57,""),6,1)</f>
        <v>к</v>
      </c>
      <c r="BJ40" s="111"/>
      <c r="BL40" s="111">
        <f>MID(TEXT(данные!E57,""),7,1)</f>
      </c>
      <c r="BM40" s="111"/>
      <c r="BO40" s="111">
        <f>MID(TEXT(данные!E57,""),8,1)</f>
      </c>
      <c r="BP40" s="111"/>
      <c r="BR40" s="111">
        <f>MID(TEXT(данные!E57,""),9,1)</f>
      </c>
      <c r="BS40" s="111"/>
      <c r="BU40" s="111">
        <f>MID(TEXT(данные!E57,""),10,1)</f>
      </c>
      <c r="BV40" s="111"/>
      <c r="BX40" s="111">
        <f>MID(TEXT(данные!E57,""),11,1)</f>
      </c>
      <c r="BY40" s="111"/>
      <c r="CA40" s="111">
        <f>MID(TEXT(данные!E57,""),12,1)</f>
      </c>
      <c r="CB40" s="111"/>
      <c r="CD40" s="111">
        <f>MID(TEXT(данные!E57,""),13,1)</f>
      </c>
      <c r="CE40" s="111"/>
      <c r="CG40" s="111">
        <f>MID(TEXT(данные!E57,""),14,1)</f>
      </c>
      <c r="CH40" s="111"/>
      <c r="CJ40" s="111">
        <f>MID(TEXT(данные!E57,""),15,1)</f>
      </c>
      <c r="CK40" s="111"/>
      <c r="CM40" s="111">
        <f>MID(TEXT(данные!E57,""),16,1)</f>
      </c>
      <c r="CN40" s="111"/>
      <c r="CP40" s="111">
        <f>MID(TEXT(данные!E57,""),17,1)</f>
      </c>
      <c r="CQ40" s="111"/>
      <c r="CS40" s="111">
        <f>MID(TEXT(данные!E57,""),18,1)</f>
      </c>
      <c r="CT40" s="111"/>
      <c r="CV40" s="111">
        <f>MID(TEXT(данные!E57,""),19,1)</f>
      </c>
      <c r="CW40" s="111"/>
      <c r="CY40" s="111">
        <f>MID(TEXT(данные!E57,""),20,1)</f>
      </c>
      <c r="CZ40" s="111"/>
      <c r="DB40" s="111">
        <f>MID(TEXT(данные!E57,""),21,1)</f>
      </c>
      <c r="DC40" s="111"/>
      <c r="DE40" s="111">
        <f>MID(TEXT(данные!E57,""),22,1)</f>
      </c>
      <c r="DF40" s="111"/>
      <c r="DH40" s="111">
        <f>MID(TEXT(данные!E57,""),23,1)</f>
      </c>
      <c r="DI40" s="111"/>
      <c r="DK40" s="111">
        <f>MID(TEXT(данные!E57,""),24,1)</f>
      </c>
      <c r="DL40" s="111"/>
      <c r="DN40" s="111">
        <f>MID(TEXT(данные!E57,""),25,1)</f>
      </c>
      <c r="DO40" s="111"/>
      <c r="DQ40" s="111">
        <f>MID(TEXT(данные!E57,""),26,1)</f>
      </c>
      <c r="DR40" s="111"/>
      <c r="DT40" s="111">
        <f>MID(TEXT(данные!E57,""),27,1)</f>
      </c>
      <c r="DU40" s="111"/>
      <c r="DW40" s="111">
        <f>MID(TEXT(данные!E57,""),28,1)</f>
      </c>
      <c r="DX40" s="111"/>
      <c r="DZ40" s="111">
        <f>MID(TEXT(данные!E57,""),29,1)</f>
      </c>
      <c r="EA40" s="111"/>
      <c r="EC40" s="111">
        <f>MID(TEXT(данные!E57,""),30,1)</f>
      </c>
      <c r="ED40" s="111"/>
    </row>
    <row r="41" s="9" customFormat="1" ht="3.75" customHeight="1"/>
    <row r="42" spans="1:86" s="9" customFormat="1" ht="12.75" customHeight="1">
      <c r="A42" s="108" t="s">
        <v>84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20" t="s">
        <v>70</v>
      </c>
      <c r="AR42" s="120"/>
      <c r="AS42" s="120"/>
      <c r="AT42" s="120"/>
      <c r="AU42" s="120"/>
      <c r="AV42" s="120"/>
      <c r="AW42" s="120"/>
      <c r="AX42" s="120"/>
      <c r="AY42" s="120"/>
      <c r="AZ42" s="111" t="str">
        <f>MID(TEXT(данные!E58,""),2,1)</f>
        <v>2</v>
      </c>
      <c r="BA42" s="111"/>
      <c r="BC42" s="111" t="str">
        <f>MID(TEXT(данные!E58,""),3,1)</f>
        <v>3</v>
      </c>
      <c r="BD42" s="111"/>
      <c r="BE42" s="121" t="s">
        <v>71</v>
      </c>
      <c r="BF42" s="121"/>
      <c r="BG42" s="121"/>
      <c r="BH42" s="121"/>
      <c r="BI42" s="121"/>
      <c r="BJ42" s="121"/>
      <c r="BK42" s="121"/>
      <c r="BL42" s="121"/>
      <c r="BM42" s="111" t="str">
        <f>MID(TEXT(данные!E58,""),5,1)</f>
        <v>0</v>
      </c>
      <c r="BN42" s="111"/>
      <c r="BP42" s="111" t="str">
        <f>MID(TEXT(данные!E58,""),6,1)</f>
        <v>9</v>
      </c>
      <c r="BQ42" s="111"/>
      <c r="BR42" s="101" t="s">
        <v>72</v>
      </c>
      <c r="BS42" s="101"/>
      <c r="BT42" s="101"/>
      <c r="BU42" s="101"/>
      <c r="BV42" s="101"/>
      <c r="BW42" s="101"/>
      <c r="BX42" s="111" t="str">
        <f>MID(TEXT(данные!E58,""),8,1)</f>
        <v>1</v>
      </c>
      <c r="BY42" s="111"/>
      <c r="CA42" s="111" t="str">
        <f>MID(TEXT(данные!E58,""),9,1)</f>
        <v>9</v>
      </c>
      <c r="CB42" s="111"/>
      <c r="CD42" s="111" t="str">
        <f>MID(TEXT(данные!E58,""),10,1)</f>
        <v>4</v>
      </c>
      <c r="CE42" s="111"/>
      <c r="CG42" s="111" t="str">
        <f>MID(TEXT(данные!E58,""),11,1)</f>
        <v>6</v>
      </c>
      <c r="CH42" s="111"/>
    </row>
    <row r="43" s="9" customFormat="1" ht="3.75" customHeight="1"/>
    <row r="44" spans="1:134" s="9" customFormat="1" ht="12.75" customHeight="1">
      <c r="A44" s="108" t="s">
        <v>85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W44" s="111" t="str">
        <f>LEFT(TEXT(данные!E59,""),1)</f>
        <v>П</v>
      </c>
      <c r="AX44" s="111"/>
      <c r="AZ44" s="111" t="str">
        <f>MID(TEXT(данные!E59,""),2,1)</f>
        <v>е</v>
      </c>
      <c r="BA44" s="111"/>
      <c r="BC44" s="111" t="str">
        <f>MID(TEXT(данные!E59,""),3,1)</f>
        <v>н</v>
      </c>
      <c r="BD44" s="111"/>
      <c r="BF44" s="111" t="str">
        <f>MID(TEXT(данные!E59,""),4,1)</f>
        <v>з</v>
      </c>
      <c r="BG44" s="111"/>
      <c r="BI44" s="111" t="str">
        <f>MID(TEXT(данные!E59,""),5,1)</f>
        <v>н</v>
      </c>
      <c r="BJ44" s="111"/>
      <c r="BL44" s="111" t="str">
        <f>MID(TEXT(данные!E59,""),6,1)</f>
        <v>я</v>
      </c>
      <c r="BM44" s="111"/>
      <c r="BO44" s="111" t="str">
        <f>MID(TEXT(данные!E59,""),7,1)</f>
        <v>к</v>
      </c>
      <c r="BP44" s="111"/>
      <c r="BR44" s="111">
        <f>MID(TEXT(данные!E59,""),8,1)</f>
      </c>
      <c r="BS44" s="111"/>
      <c r="BU44" s="111">
        <f>MID(TEXT(данные!E59,""),9,1)</f>
      </c>
      <c r="BV44" s="111"/>
      <c r="BX44" s="111">
        <f>MID(TEXT(данные!E59,""),10,1)</f>
      </c>
      <c r="BY44" s="111"/>
      <c r="CA44" s="111">
        <f>MID(TEXT(данные!E59,""),11,1)</f>
      </c>
      <c r="CB44" s="111"/>
      <c r="CD44" s="111">
        <f>MID(TEXT(данные!E59,""),12,1)</f>
      </c>
      <c r="CE44" s="111"/>
      <c r="CG44" s="111">
        <f>MID(TEXT(данные!E59,""),13,1)</f>
      </c>
      <c r="CH44" s="111"/>
      <c r="CJ44" s="111">
        <f>MID(TEXT(данные!E59,""),14,1)</f>
      </c>
      <c r="CK44" s="111"/>
      <c r="CM44" s="111">
        <f>MID(TEXT(данные!E59,""),15,1)</f>
      </c>
      <c r="CN44" s="111"/>
      <c r="CP44" s="111">
        <f>MID(TEXT(данные!E59,""),16,1)</f>
      </c>
      <c r="CQ44" s="111"/>
      <c r="CS44" s="111">
        <f>MID(TEXT(данные!E59,""),17,1)</f>
      </c>
      <c r="CT44" s="111"/>
      <c r="CV44" s="111">
        <f>MID(TEXT(данные!E59,""),18,1)</f>
      </c>
      <c r="CW44" s="111"/>
      <c r="CY44" s="111">
        <f>MID(TEXT(данные!E59,""),19,1)</f>
      </c>
      <c r="CZ44" s="111"/>
      <c r="DB44" s="111">
        <f>MID(TEXT(данные!E59,""),20,1)</f>
      </c>
      <c r="DC44" s="111"/>
      <c r="DE44" s="111">
        <f>MID(TEXT(данные!E59,""),21,1)</f>
      </c>
      <c r="DF44" s="111"/>
      <c r="DH44" s="111">
        <f>MID(TEXT(данные!E59,""),22,1)</f>
      </c>
      <c r="DI44" s="111"/>
      <c r="DK44" s="111">
        <f>MID(TEXT(данные!E59,""),23,1)</f>
      </c>
      <c r="DL44" s="111"/>
      <c r="DN44" s="111">
        <f>MID(TEXT(данные!E59,""),24,1)</f>
      </c>
      <c r="DO44" s="111"/>
      <c r="DQ44" s="111">
        <f>MID(TEXT(данные!E59,""),25,1)</f>
      </c>
      <c r="DR44" s="111"/>
      <c r="DT44" s="111">
        <f>MID(TEXT(данные!E59,""),26,1)</f>
      </c>
      <c r="DU44" s="111"/>
      <c r="DW44" s="111">
        <f>MID(TEXT(данные!E59,""),27,1)</f>
      </c>
      <c r="DX44" s="111"/>
      <c r="DZ44" s="111">
        <f>MID(TEXT(данные!E59,""),28,1)</f>
      </c>
      <c r="EA44" s="111"/>
      <c r="EC44" s="111">
        <f>MID(TEXT(данные!E59,""),29,1)</f>
      </c>
      <c r="ED44" s="111"/>
    </row>
    <row r="45" s="9" customFormat="1" ht="3" customHeight="1"/>
    <row r="46" spans="1:256" s="12" customFormat="1" ht="12.75" customHeight="1">
      <c r="A46" s="108" t="s">
        <v>86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134" s="9" customFormat="1" ht="13.5" customHeight="1">
      <c r="A47" s="119" t="s">
        <v>87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4" t="s">
        <v>88</v>
      </c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</row>
    <row r="48" spans="1:134" s="9" customFormat="1" ht="12.75" customHeight="1">
      <c r="A48" s="9" t="s">
        <v>89</v>
      </c>
      <c r="I48" s="155" t="str">
        <f>данные!E60</f>
        <v>иванова марья петровна</v>
      </c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</row>
    <row r="49" spans="1:134" s="9" customFormat="1" ht="12.75" customHeight="1">
      <c r="A49" s="105" t="s">
        <v>90</v>
      </c>
      <c r="B49" s="105"/>
      <c r="C49" s="105"/>
      <c r="D49" s="105"/>
      <c r="E49" s="105"/>
      <c r="F49" s="105"/>
      <c r="G49" s="105"/>
      <c r="H49" s="115" t="str">
        <f>IF((данные!E61&gt;0),данные!E61,"")</f>
        <v>27 25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56" t="s">
        <v>91</v>
      </c>
      <c r="U49" s="156"/>
      <c r="V49" s="156"/>
      <c r="W49" s="156"/>
      <c r="X49" s="156"/>
      <c r="Y49" s="156"/>
      <c r="Z49" s="156"/>
      <c r="AA49" s="156"/>
      <c r="AB49" s="157">
        <f>IF((данные!E62&gt;0),данные!E62,"")</f>
        <v>123456</v>
      </c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8" t="s">
        <v>92</v>
      </c>
      <c r="AT49" s="158"/>
      <c r="AU49" s="158"/>
      <c r="AV49" s="158"/>
      <c r="AW49" s="158"/>
      <c r="AX49" s="158"/>
      <c r="AY49" s="158"/>
      <c r="AZ49" s="158"/>
      <c r="BA49" s="158"/>
      <c r="BB49" s="157">
        <f>IF((данные!E63&gt;0),данные!E63,"")</f>
        <v>15</v>
      </c>
      <c r="BC49" s="157"/>
      <c r="BD49" s="157"/>
      <c r="BE49" s="157"/>
      <c r="BF49" s="157"/>
      <c r="BG49" s="9" t="s">
        <v>93</v>
      </c>
      <c r="BJ49" s="157" t="str">
        <f>IF((данные!E64&gt;0),данные!E64,"")</f>
        <v>января</v>
      </c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Y49" s="157">
        <f>IF((данные!E65&gt;0),данные!E65,"")</f>
        <v>1983</v>
      </c>
      <c r="BZ49" s="157"/>
      <c r="CA49" s="157"/>
      <c r="CB49" s="157"/>
      <c r="CC49" s="157"/>
      <c r="CD49" s="157"/>
      <c r="CE49" s="157"/>
      <c r="CF49" s="157"/>
      <c r="CG49" s="9" t="s">
        <v>94</v>
      </c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</row>
    <row r="50" spans="1:134" s="9" customFormat="1" ht="12.75" customHeight="1">
      <c r="A50" s="9" t="s">
        <v>95</v>
      </c>
      <c r="M50" s="115" t="str">
        <f>IF((данные!E66&gt;0),данные!E66,"")</f>
        <v>ОВД Тушино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</row>
    <row r="51" spans="90:134" s="9" customFormat="1" ht="10.5" customHeight="1"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</row>
    <row r="52" spans="90:112" s="9" customFormat="1" ht="18.75" customHeight="1">
      <c r="CL52" s="118" t="s">
        <v>96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</row>
    <row r="53" spans="1:134" s="9" customFormat="1" ht="11.25">
      <c r="A53" s="108" t="s">
        <v>97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15"/>
      <c r="AD53" s="115"/>
      <c r="AE53" s="115"/>
      <c r="AF53" s="115"/>
      <c r="AG53" s="115"/>
      <c r="AH53" s="9" t="s">
        <v>93</v>
      </c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6">
        <v>20</v>
      </c>
      <c r="AZ53" s="116"/>
      <c r="BA53" s="116"/>
      <c r="BB53" s="116"/>
      <c r="BC53" s="109"/>
      <c r="BD53" s="109"/>
      <c r="BE53" s="109"/>
      <c r="BF53" s="9" t="s">
        <v>94</v>
      </c>
      <c r="BK53" s="108" t="s">
        <v>98</v>
      </c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</row>
    <row r="54" spans="63:134" s="9" customFormat="1" ht="11.25"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</row>
    <row r="55" spans="63:134" s="9" customFormat="1" ht="2.25" customHeight="1"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</row>
    <row r="56" spans="1:134" s="9" customFormat="1" ht="7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110" t="s">
        <v>39</v>
      </c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</row>
    <row r="57" spans="60:74" s="9" customFormat="1" ht="6" customHeight="1"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</row>
    <row r="58" spans="60:74" s="9" customFormat="1" ht="3" customHeight="1"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256" s="16" customFormat="1" ht="11.25">
      <c r="A59" s="102" t="s">
        <v>99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16" customFormat="1" ht="11.25">
      <c r="A60" s="102" t="s">
        <v>100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6" customFormat="1" ht="11.25">
      <c r="A61" s="102" t="s">
        <v>101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134" s="9" customFormat="1" ht="6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</row>
    <row r="63" spans="1:112" s="9" customFormat="1" ht="12.75" customHeight="1">
      <c r="A63" s="108" t="s">
        <v>102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</row>
    <row r="64" spans="1:134" s="9" customFormat="1" ht="13.5" customHeight="1">
      <c r="A64" s="119" t="s">
        <v>87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4" t="s">
        <v>88</v>
      </c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</row>
    <row r="65" spans="1:134" s="9" customFormat="1" ht="12.75" customHeight="1">
      <c r="A65" s="9" t="s">
        <v>89</v>
      </c>
      <c r="H65" s="159" t="str">
        <f>I48</f>
        <v>иванова марья петровна</v>
      </c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</row>
    <row r="66" spans="1:134" s="9" customFormat="1" ht="13.5" customHeight="1">
      <c r="A66" s="105" t="s">
        <v>90</v>
      </c>
      <c r="B66" s="105"/>
      <c r="C66" s="105"/>
      <c r="D66" s="105"/>
      <c r="E66" s="105"/>
      <c r="F66" s="105"/>
      <c r="G66" s="105"/>
      <c r="H66" s="115" t="str">
        <f>H49</f>
        <v>27 25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02" t="s">
        <v>91</v>
      </c>
      <c r="U66" s="102"/>
      <c r="V66" s="102"/>
      <c r="W66" s="102"/>
      <c r="X66" s="102"/>
      <c r="Y66" s="102"/>
      <c r="Z66" s="102"/>
      <c r="AA66" s="102"/>
      <c r="AB66" s="115">
        <f>AB49</f>
        <v>123456</v>
      </c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6" t="s">
        <v>92</v>
      </c>
      <c r="AT66" s="116"/>
      <c r="AU66" s="116"/>
      <c r="AV66" s="116"/>
      <c r="AW66" s="116"/>
      <c r="AX66" s="116"/>
      <c r="AY66" s="116"/>
      <c r="AZ66" s="116"/>
      <c r="BA66" s="116"/>
      <c r="BB66" s="115">
        <f>BB49</f>
        <v>15</v>
      </c>
      <c r="BC66" s="115"/>
      <c r="BD66" s="115"/>
      <c r="BE66" s="115"/>
      <c r="BF66" s="115"/>
      <c r="BG66" s="9" t="s">
        <v>93</v>
      </c>
      <c r="BJ66" s="115" t="str">
        <f>BJ49</f>
        <v>января</v>
      </c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Y66" s="115">
        <f>BY49</f>
        <v>1983</v>
      </c>
      <c r="BZ66" s="115"/>
      <c r="CA66" s="115"/>
      <c r="CB66" s="115"/>
      <c r="CC66" s="115"/>
      <c r="CD66" s="115"/>
      <c r="CE66" s="115"/>
      <c r="CF66" s="115"/>
      <c r="CG66" s="9" t="s">
        <v>94</v>
      </c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</row>
    <row r="67" spans="1:134" s="9" customFormat="1" ht="12.75" customHeight="1">
      <c r="A67" s="9" t="s">
        <v>95</v>
      </c>
      <c r="M67" s="115" t="str">
        <f>M50</f>
        <v>ОВД Тушино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</row>
    <row r="68" spans="1:134" s="9" customFormat="1" ht="10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</row>
    <row r="69" spans="1:112" s="9" customFormat="1" ht="21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L69" s="118" t="s">
        <v>96</v>
      </c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</row>
    <row r="70" spans="1:116" s="9" customFormat="1" ht="6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</row>
    <row r="71" spans="1:134" s="9" customFormat="1" ht="17.25" customHeight="1">
      <c r="A71" s="108" t="s">
        <v>98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DI71" s="114" t="s">
        <v>103</v>
      </c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</row>
    <row r="72" spans="1:134" s="9" customFormat="1" ht="19.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</row>
    <row r="73" spans="113:134" s="9" customFormat="1" ht="6" customHeight="1"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</row>
    <row r="74" spans="1:134" s="9" customFormat="1" ht="15.75" customHeight="1">
      <c r="A74" s="9" t="s">
        <v>97</v>
      </c>
      <c r="AC74" s="115"/>
      <c r="AD74" s="115"/>
      <c r="AE74" s="115"/>
      <c r="AF74" s="115"/>
      <c r="AG74" s="115"/>
      <c r="AH74" s="9" t="s">
        <v>93</v>
      </c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6">
        <v>20</v>
      </c>
      <c r="AZ74" s="116"/>
      <c r="BA74" s="116"/>
      <c r="BB74" s="116"/>
      <c r="BC74" s="109"/>
      <c r="BD74" s="109"/>
      <c r="BE74" s="109"/>
      <c r="BF74" s="9" t="s">
        <v>94</v>
      </c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</row>
    <row r="75" spans="29:134" s="9" customFormat="1" ht="7.5" customHeight="1">
      <c r="AC75" s="16"/>
      <c r="AD75" s="16"/>
      <c r="AE75" s="16"/>
      <c r="AF75" s="16"/>
      <c r="AG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4"/>
      <c r="AZ75" s="14"/>
      <c r="BA75" s="14"/>
      <c r="BB75" s="14"/>
      <c r="BC75" s="18"/>
      <c r="BD75" s="18"/>
      <c r="BE75" s="18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</row>
    <row r="76" spans="90:112" s="9" customFormat="1" ht="10.5" customHeight="1">
      <c r="CL76" s="104" t="s">
        <v>104</v>
      </c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</row>
    <row r="77" spans="90:112" s="9" customFormat="1" ht="3.75" customHeight="1"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</row>
    <row r="78" spans="1:134" s="9" customFormat="1" ht="7.5" customHeight="1">
      <c r="A78" s="100"/>
      <c r="B78" s="100"/>
      <c r="DC78" s="100"/>
      <c r="DD78" s="100"/>
      <c r="EC78" s="100"/>
      <c r="ED78" s="100"/>
    </row>
    <row r="79" spans="1:145" ht="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</row>
    <row r="80" spans="1:145" ht="11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</row>
    <row r="81" spans="1:145" ht="11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</row>
    <row r="82" spans="1:145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</row>
    <row r="83" spans="1:145" ht="11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</row>
    <row r="84" spans="1:145" ht="11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</row>
    <row r="85" spans="1:145" ht="11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</row>
    <row r="86" spans="1:145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</row>
    <row r="87" spans="1:145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</row>
    <row r="88" spans="1:145" ht="11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</row>
    <row r="89" spans="1:145" ht="11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</row>
    <row r="90" spans="1:145" ht="11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</row>
    <row r="91" spans="1:145" ht="11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</row>
    <row r="92" spans="1:145" ht="11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</row>
    <row r="93" spans="1:145" ht="11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</row>
    <row r="94" spans="1:145" ht="11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</row>
    <row r="95" spans="1:145" ht="11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</row>
    <row r="96" spans="1:145" ht="11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</row>
    <row r="97" spans="1:145" ht="11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</row>
    <row r="98" spans="1:145" ht="11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</row>
    <row r="99" spans="1:145" ht="11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</row>
    <row r="100" spans="1:145" ht="11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</row>
    <row r="101" spans="1:145" ht="11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</row>
    <row r="102" spans="1:145" ht="11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</row>
    <row r="103" spans="1:145" ht="11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</row>
    <row r="104" spans="1:145" ht="11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</row>
    <row r="105" spans="1:145" ht="11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</row>
    <row r="106" spans="1:145" ht="11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</row>
    <row r="107" spans="1:145" ht="11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</row>
    <row r="108" spans="1:145" ht="11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</row>
    <row r="109" spans="1:145" ht="11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</row>
    <row r="110" spans="1:145" ht="11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</row>
    <row r="111" spans="1:145" ht="11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</row>
    <row r="112" spans="1:145" ht="11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</row>
    <row r="113" spans="1:145" ht="11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</row>
    <row r="114" spans="1:145" ht="11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</row>
    <row r="115" spans="1:145" ht="11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</row>
    <row r="116" spans="1:145" ht="11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</row>
    <row r="117" spans="1:145" ht="11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</row>
    <row r="118" spans="1:145" ht="11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</row>
    <row r="119" spans="1:145" ht="11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</row>
    <row r="120" spans="1:145" ht="11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</row>
    <row r="121" spans="1:145" ht="11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</row>
    <row r="122" spans="1:145" ht="11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</row>
    <row r="123" spans="1:145" ht="11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</row>
    <row r="124" spans="1:145" ht="11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</row>
    <row r="125" spans="1:145" ht="11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</row>
    <row r="126" spans="1:145" ht="11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</row>
    <row r="127" spans="1:145" ht="11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</row>
    <row r="128" spans="1:145" ht="11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</row>
    <row r="129" spans="1:145" ht="11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</row>
  </sheetData>
  <sheetProtection selectLockedCells="1" selectUnlockedCells="1"/>
  <mergeCells count="501">
    <mergeCell ref="A1:ED1"/>
    <mergeCell ref="A2:ED2"/>
    <mergeCell ref="A3:B3"/>
    <mergeCell ref="EC3:ED3"/>
    <mergeCell ref="A5:ED5"/>
    <mergeCell ref="A6:I6"/>
    <mergeCell ref="J6:K6"/>
    <mergeCell ref="M6:N6"/>
    <mergeCell ref="P6:Q6"/>
    <mergeCell ref="S6:T6"/>
    <mergeCell ref="V6:W6"/>
    <mergeCell ref="Y6:Z6"/>
    <mergeCell ref="AB6:AC6"/>
    <mergeCell ref="AE6:AF6"/>
    <mergeCell ref="AH6:AI6"/>
    <mergeCell ref="AK6:AL6"/>
    <mergeCell ref="AN6:AO6"/>
    <mergeCell ref="AQ6:AR6"/>
    <mergeCell ref="AT6:AU6"/>
    <mergeCell ref="AW6:AX6"/>
    <mergeCell ref="AZ6:BA6"/>
    <mergeCell ref="BC6:BD6"/>
    <mergeCell ref="BF6:BG6"/>
    <mergeCell ref="BI6:BJ6"/>
    <mergeCell ref="BL6:BM6"/>
    <mergeCell ref="BO6:BP6"/>
    <mergeCell ref="BR6:BS6"/>
    <mergeCell ref="BU6:BV6"/>
    <mergeCell ref="BX6:BY6"/>
    <mergeCell ref="CA6:CB6"/>
    <mergeCell ref="CD6:CE6"/>
    <mergeCell ref="CG6:CH6"/>
    <mergeCell ref="CJ6:CK6"/>
    <mergeCell ref="CM6:CN6"/>
    <mergeCell ref="CP6:CQ6"/>
    <mergeCell ref="CS6:CT6"/>
    <mergeCell ref="CV6:CW6"/>
    <mergeCell ref="CY6:CZ6"/>
    <mergeCell ref="DB6:DC6"/>
    <mergeCell ref="DE6:DF6"/>
    <mergeCell ref="DH6:DI6"/>
    <mergeCell ref="DK6:DL6"/>
    <mergeCell ref="DN6:DO6"/>
    <mergeCell ref="DQ6:DR6"/>
    <mergeCell ref="DT6:DU6"/>
    <mergeCell ref="DW6:DX6"/>
    <mergeCell ref="DZ6:EA6"/>
    <mergeCell ref="EC6:ED6"/>
    <mergeCell ref="G8:H8"/>
    <mergeCell ref="J8:K8"/>
    <mergeCell ref="M8:N8"/>
    <mergeCell ref="P8:Q8"/>
    <mergeCell ref="S8:T8"/>
    <mergeCell ref="V8:W8"/>
    <mergeCell ref="Y8:Z8"/>
    <mergeCell ref="AB8:AC8"/>
    <mergeCell ref="AE8:AF8"/>
    <mergeCell ref="AH8:AI8"/>
    <mergeCell ref="AK8:AL8"/>
    <mergeCell ref="AN8:AO8"/>
    <mergeCell ref="AQ8:AR8"/>
    <mergeCell ref="AT8:AU8"/>
    <mergeCell ref="AW8:AX8"/>
    <mergeCell ref="AZ8:BA8"/>
    <mergeCell ref="BC8:BD8"/>
    <mergeCell ref="BF8:BG8"/>
    <mergeCell ref="BI8:BJ8"/>
    <mergeCell ref="BL8:BM8"/>
    <mergeCell ref="BO8:BP8"/>
    <mergeCell ref="BQ8:CC8"/>
    <mergeCell ref="CD8:CE8"/>
    <mergeCell ref="CG8:CH8"/>
    <mergeCell ref="CJ8:CK8"/>
    <mergeCell ref="CM8:CN8"/>
    <mergeCell ref="CP8:CQ8"/>
    <mergeCell ref="CS8:CT8"/>
    <mergeCell ref="CV8:CW8"/>
    <mergeCell ref="CY8:CZ8"/>
    <mergeCell ref="DB8:DC8"/>
    <mergeCell ref="DE8:DF8"/>
    <mergeCell ref="DH8:DI8"/>
    <mergeCell ref="DK8:DL8"/>
    <mergeCell ref="DN8:DO8"/>
    <mergeCell ref="DQ8:DR8"/>
    <mergeCell ref="DT8:DU8"/>
    <mergeCell ref="DW8:DX8"/>
    <mergeCell ref="DZ8:EA8"/>
    <mergeCell ref="EC8:ED8"/>
    <mergeCell ref="DC9:DD9"/>
    <mergeCell ref="A10:J10"/>
    <mergeCell ref="K10:L10"/>
    <mergeCell ref="M10:R10"/>
    <mergeCell ref="S10:T10"/>
    <mergeCell ref="AK10:AL10"/>
    <mergeCell ref="AN10:AO10"/>
    <mergeCell ref="AQ10:AR10"/>
    <mergeCell ref="AT10:AU10"/>
    <mergeCell ref="AW10:AX10"/>
    <mergeCell ref="AZ10:BA10"/>
    <mergeCell ref="BC10:BD10"/>
    <mergeCell ref="BF10:BG10"/>
    <mergeCell ref="BI10:BJ10"/>
    <mergeCell ref="BL10:BM10"/>
    <mergeCell ref="BO10:BP10"/>
    <mergeCell ref="BR10:BS10"/>
    <mergeCell ref="BU10:BV10"/>
    <mergeCell ref="BX10:BY10"/>
    <mergeCell ref="CA10:CB10"/>
    <mergeCell ref="CD10:CE10"/>
    <mergeCell ref="CG10:CH10"/>
    <mergeCell ref="CJ10:CK10"/>
    <mergeCell ref="CM10:CN10"/>
    <mergeCell ref="CP10:CQ10"/>
    <mergeCell ref="CS10:CT10"/>
    <mergeCell ref="CV10:CW10"/>
    <mergeCell ref="CY10:CZ10"/>
    <mergeCell ref="DB10:DC10"/>
    <mergeCell ref="DE10:DF10"/>
    <mergeCell ref="DH10:DI10"/>
    <mergeCell ref="DK10:DL10"/>
    <mergeCell ref="DN10:DO10"/>
    <mergeCell ref="DQ10:DR10"/>
    <mergeCell ref="DT10:DU10"/>
    <mergeCell ref="DW10:DX10"/>
    <mergeCell ref="DZ10:EA10"/>
    <mergeCell ref="EC10:ED10"/>
    <mergeCell ref="A12:V12"/>
    <mergeCell ref="W12:X12"/>
    <mergeCell ref="Z12:AA12"/>
    <mergeCell ref="AB12:AJ12"/>
    <mergeCell ref="AK12:AL12"/>
    <mergeCell ref="AN12:AO12"/>
    <mergeCell ref="AP12:AU12"/>
    <mergeCell ref="AV12:AW12"/>
    <mergeCell ref="AY12:AZ12"/>
    <mergeCell ref="BB12:BC12"/>
    <mergeCell ref="BE12:BF12"/>
    <mergeCell ref="BH12:BZ12"/>
    <mergeCell ref="CA12:CB12"/>
    <mergeCell ref="CD12:CE12"/>
    <mergeCell ref="CG12:CH12"/>
    <mergeCell ref="CJ12:CK12"/>
    <mergeCell ref="CM12:CN12"/>
    <mergeCell ref="CP12:CQ12"/>
    <mergeCell ref="CS12:CT12"/>
    <mergeCell ref="CV12:CW12"/>
    <mergeCell ref="CY12:CZ12"/>
    <mergeCell ref="DB12:DC12"/>
    <mergeCell ref="DE12:DF12"/>
    <mergeCell ref="DH12:DI12"/>
    <mergeCell ref="DK12:DL12"/>
    <mergeCell ref="DN12:DO12"/>
    <mergeCell ref="DQ12:DR12"/>
    <mergeCell ref="DT12:DU12"/>
    <mergeCell ref="DW12:DX12"/>
    <mergeCell ref="DZ12:EA12"/>
    <mergeCell ref="EC12:ED12"/>
    <mergeCell ref="A14:AO14"/>
    <mergeCell ref="AP14:AQ14"/>
    <mergeCell ref="AS14:AT14"/>
    <mergeCell ref="AV14:AW14"/>
    <mergeCell ref="AY14:AZ14"/>
    <mergeCell ref="BB14:BC14"/>
    <mergeCell ref="BE14:BF14"/>
    <mergeCell ref="BH14:BI14"/>
    <mergeCell ref="CI14:CV14"/>
    <mergeCell ref="CW14:CX14"/>
    <mergeCell ref="CZ14:DA14"/>
    <mergeCell ref="DB14:DI14"/>
    <mergeCell ref="DJ14:DK14"/>
    <mergeCell ref="DM14:DN14"/>
    <mergeCell ref="DO14:DS14"/>
    <mergeCell ref="DT14:DU14"/>
    <mergeCell ref="DW14:DX14"/>
    <mergeCell ref="DZ14:EA14"/>
    <mergeCell ref="EC14:ED14"/>
    <mergeCell ref="A16:G16"/>
    <mergeCell ref="H16:I16"/>
    <mergeCell ref="K16:L16"/>
    <mergeCell ref="N16:O16"/>
    <mergeCell ref="Q16:R16"/>
    <mergeCell ref="T16:U16"/>
    <mergeCell ref="W16:X16"/>
    <mergeCell ref="Y16:AG16"/>
    <mergeCell ref="AH16:AI16"/>
    <mergeCell ref="AK16:AL16"/>
    <mergeCell ref="AN16:AO16"/>
    <mergeCell ref="AQ16:AR16"/>
    <mergeCell ref="AT16:AU16"/>
    <mergeCell ref="AW16:AX16"/>
    <mergeCell ref="AZ16:BA16"/>
    <mergeCell ref="BC16:BD16"/>
    <mergeCell ref="BF16:BG16"/>
    <mergeCell ref="BI16:BJ16"/>
    <mergeCell ref="BL16:BM16"/>
    <mergeCell ref="BO16:BP16"/>
    <mergeCell ref="A18:ED18"/>
    <mergeCell ref="A19:B19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W19:AX19"/>
    <mergeCell ref="AZ19:BA19"/>
    <mergeCell ref="BC19:BD19"/>
    <mergeCell ref="BF19:BG19"/>
    <mergeCell ref="BI19:BJ19"/>
    <mergeCell ref="BL19:BM19"/>
    <mergeCell ref="A21:O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AN21:AO21"/>
    <mergeCell ref="AQ21:AR21"/>
    <mergeCell ref="AT21:AU21"/>
    <mergeCell ref="AW21:AX21"/>
    <mergeCell ref="AZ21:BA21"/>
    <mergeCell ref="BC21:BD21"/>
    <mergeCell ref="BF21:BG21"/>
    <mergeCell ref="BI21:BJ21"/>
    <mergeCell ref="BL21:BM21"/>
    <mergeCell ref="BO21:BP21"/>
    <mergeCell ref="BR21:BS21"/>
    <mergeCell ref="BU21:BV21"/>
    <mergeCell ref="BX21:BY21"/>
    <mergeCell ref="CA21:CB21"/>
    <mergeCell ref="CD21:CE21"/>
    <mergeCell ref="CG21:CH21"/>
    <mergeCell ref="DH21:DI21"/>
    <mergeCell ref="DK21:DL21"/>
    <mergeCell ref="DN21:DO21"/>
    <mergeCell ref="DQ21:DR21"/>
    <mergeCell ref="CJ21:CK21"/>
    <mergeCell ref="CM21:CN21"/>
    <mergeCell ref="CP21:CQ21"/>
    <mergeCell ref="CS21:CT21"/>
    <mergeCell ref="CV21:CW21"/>
    <mergeCell ref="CY21:CZ21"/>
    <mergeCell ref="DT21:DU21"/>
    <mergeCell ref="DW21:DX21"/>
    <mergeCell ref="DZ21:EA21"/>
    <mergeCell ref="EC21:ED21"/>
    <mergeCell ref="BU23:BV23"/>
    <mergeCell ref="BX23:BY23"/>
    <mergeCell ref="CJ23:CK23"/>
    <mergeCell ref="CM23:CN23"/>
    <mergeCell ref="DB21:DC21"/>
    <mergeCell ref="DE21:DF21"/>
    <mergeCell ref="A24:ED24"/>
    <mergeCell ref="H26:I26"/>
    <mergeCell ref="K26:L26"/>
    <mergeCell ref="V26:W26"/>
    <mergeCell ref="Y26:Z26"/>
    <mergeCell ref="AG26:AH26"/>
    <mergeCell ref="AJ26:AK26"/>
    <mergeCell ref="AM26:AN26"/>
    <mergeCell ref="AP26:AQ26"/>
    <mergeCell ref="A27:ED27"/>
    <mergeCell ref="BF29:BG29"/>
    <mergeCell ref="BI29:BJ29"/>
    <mergeCell ref="BV29:BW29"/>
    <mergeCell ref="BY29:BZ29"/>
    <mergeCell ref="CJ29:CK29"/>
    <mergeCell ref="BM31:BN31"/>
    <mergeCell ref="BP31:BQ31"/>
    <mergeCell ref="BS31:BT31"/>
    <mergeCell ref="BV31:BW31"/>
    <mergeCell ref="BY31:BZ31"/>
    <mergeCell ref="CB31:CC31"/>
    <mergeCell ref="CE31:CF31"/>
    <mergeCell ref="CH31:DA31"/>
    <mergeCell ref="DB31:DC31"/>
    <mergeCell ref="DE31:DF31"/>
    <mergeCell ref="DH31:DI31"/>
    <mergeCell ref="DK31:DL31"/>
    <mergeCell ref="DN31:DO31"/>
    <mergeCell ref="DQ31:DR31"/>
    <mergeCell ref="DT31:DU31"/>
    <mergeCell ref="DW31:DX31"/>
    <mergeCell ref="DZ31:EA31"/>
    <mergeCell ref="EC31:ED31"/>
    <mergeCell ref="A32:BJ32"/>
    <mergeCell ref="CH32:DF32"/>
    <mergeCell ref="A34:AG34"/>
    <mergeCell ref="AI34:AJ34"/>
    <mergeCell ref="AL34:AM34"/>
    <mergeCell ref="AN34:AU34"/>
    <mergeCell ref="AV34:AW34"/>
    <mergeCell ref="AY34:AZ34"/>
    <mergeCell ref="BB34:BC34"/>
    <mergeCell ref="BE34:BF34"/>
    <mergeCell ref="BH34:BI34"/>
    <mergeCell ref="BK34:BL34"/>
    <mergeCell ref="BN34:BO34"/>
    <mergeCell ref="CE34:CS34"/>
    <mergeCell ref="CU34:CV34"/>
    <mergeCell ref="CX34:CY34"/>
    <mergeCell ref="BQ34:BR34"/>
    <mergeCell ref="BT34:BU34"/>
    <mergeCell ref="CZ34:DH34"/>
    <mergeCell ref="DI34:DJ34"/>
    <mergeCell ref="DL34:DM34"/>
    <mergeCell ref="DN34:DS34"/>
    <mergeCell ref="DT34:DU34"/>
    <mergeCell ref="DW34:DX34"/>
    <mergeCell ref="DZ34:EA34"/>
    <mergeCell ref="EC34:ED34"/>
    <mergeCell ref="A36:AD36"/>
    <mergeCell ref="AE36:AF36"/>
    <mergeCell ref="AH36:AI36"/>
    <mergeCell ref="AJ36:AQ36"/>
    <mergeCell ref="AR36:AS36"/>
    <mergeCell ref="AU36:AV36"/>
    <mergeCell ref="AW36:BB36"/>
    <mergeCell ref="BC36:BD36"/>
    <mergeCell ref="BF36:BG36"/>
    <mergeCell ref="BI36:BJ36"/>
    <mergeCell ref="BL36:BM36"/>
    <mergeCell ref="A38:AA38"/>
    <mergeCell ref="AB38:AC38"/>
    <mergeCell ref="AE38:AF38"/>
    <mergeCell ref="AH38:AI38"/>
    <mergeCell ref="AK38:AL38"/>
    <mergeCell ref="AN38:AO38"/>
    <mergeCell ref="AQ38:AR38"/>
    <mergeCell ref="AT38:AU38"/>
    <mergeCell ref="AW38:AX38"/>
    <mergeCell ref="AZ38:BA38"/>
    <mergeCell ref="BC38:BD38"/>
    <mergeCell ref="BF38:BG38"/>
    <mergeCell ref="BI38:BJ38"/>
    <mergeCell ref="BL38:BM38"/>
    <mergeCell ref="BO38:BP38"/>
    <mergeCell ref="BR38:BS38"/>
    <mergeCell ref="BU38:BV38"/>
    <mergeCell ref="BX38:BY38"/>
    <mergeCell ref="CA38:CB38"/>
    <mergeCell ref="CD38:CE38"/>
    <mergeCell ref="CG38:CH38"/>
    <mergeCell ref="CJ38:CK38"/>
    <mergeCell ref="CM38:CN38"/>
    <mergeCell ref="CP38:CQ38"/>
    <mergeCell ref="CS38:CT38"/>
    <mergeCell ref="CV38:CW38"/>
    <mergeCell ref="CY38:CZ38"/>
    <mergeCell ref="DB38:DC38"/>
    <mergeCell ref="DE38:DF38"/>
    <mergeCell ref="DH38:DI38"/>
    <mergeCell ref="DK38:DL38"/>
    <mergeCell ref="DN38:DO38"/>
    <mergeCell ref="DQ38:DR38"/>
    <mergeCell ref="DT38:DU38"/>
    <mergeCell ref="DW38:DX38"/>
    <mergeCell ref="DZ38:EA38"/>
    <mergeCell ref="EC38:ED38"/>
    <mergeCell ref="A40:AS40"/>
    <mergeCell ref="AT40:AU40"/>
    <mergeCell ref="AW40:AX40"/>
    <mergeCell ref="AZ40:BA40"/>
    <mergeCell ref="BC40:BD40"/>
    <mergeCell ref="BF40:BG40"/>
    <mergeCell ref="BI40:BJ40"/>
    <mergeCell ref="BL40:BM40"/>
    <mergeCell ref="BO40:BP40"/>
    <mergeCell ref="BR40:BS40"/>
    <mergeCell ref="BU40:BV40"/>
    <mergeCell ref="BX40:BY40"/>
    <mergeCell ref="CA40:CB40"/>
    <mergeCell ref="CD40:CE40"/>
    <mergeCell ref="CG40:CH40"/>
    <mergeCell ref="CJ40:CK40"/>
    <mergeCell ref="CM40:CN40"/>
    <mergeCell ref="CP40:CQ40"/>
    <mergeCell ref="CS40:CT40"/>
    <mergeCell ref="CV40:CW40"/>
    <mergeCell ref="CY40:CZ40"/>
    <mergeCell ref="DB40:DC40"/>
    <mergeCell ref="DE40:DF40"/>
    <mergeCell ref="DH40:DI40"/>
    <mergeCell ref="DK40:DL40"/>
    <mergeCell ref="DN40:DO40"/>
    <mergeCell ref="DQ40:DR40"/>
    <mergeCell ref="DT40:DU40"/>
    <mergeCell ref="DW40:DX40"/>
    <mergeCell ref="DZ40:EA40"/>
    <mergeCell ref="EC40:ED40"/>
    <mergeCell ref="A42:AP42"/>
    <mergeCell ref="AQ42:AY42"/>
    <mergeCell ref="AZ42:BA42"/>
    <mergeCell ref="BC42:BD42"/>
    <mergeCell ref="BE42:BL42"/>
    <mergeCell ref="BM42:BN42"/>
    <mergeCell ref="BP42:BQ42"/>
    <mergeCell ref="BR42:BW42"/>
    <mergeCell ref="BX42:BY42"/>
    <mergeCell ref="CA42:CB42"/>
    <mergeCell ref="CD42:CE42"/>
    <mergeCell ref="CG42:CH42"/>
    <mergeCell ref="A44:AU44"/>
    <mergeCell ref="AW44:AX44"/>
    <mergeCell ref="AZ44:BA44"/>
    <mergeCell ref="BC44:BD44"/>
    <mergeCell ref="BF44:BG44"/>
    <mergeCell ref="BI44:BJ44"/>
    <mergeCell ref="BL44:BM44"/>
    <mergeCell ref="BO44:BP44"/>
    <mergeCell ref="BR44:BS44"/>
    <mergeCell ref="BU44:BV44"/>
    <mergeCell ref="BX44:BY44"/>
    <mergeCell ref="CA44:CB44"/>
    <mergeCell ref="CD44:CE44"/>
    <mergeCell ref="DK44:DL44"/>
    <mergeCell ref="DN44:DO44"/>
    <mergeCell ref="CG44:CH44"/>
    <mergeCell ref="CJ44:CK44"/>
    <mergeCell ref="CM44:CN44"/>
    <mergeCell ref="CP44:CQ44"/>
    <mergeCell ref="CS44:CT44"/>
    <mergeCell ref="CV44:CW44"/>
    <mergeCell ref="DQ44:DR44"/>
    <mergeCell ref="DT44:DU44"/>
    <mergeCell ref="DW44:DX44"/>
    <mergeCell ref="DZ44:EA44"/>
    <mergeCell ref="EC44:ED44"/>
    <mergeCell ref="A46:ED46"/>
    <mergeCell ref="CY44:CZ44"/>
    <mergeCell ref="DB44:DC44"/>
    <mergeCell ref="DE44:DF44"/>
    <mergeCell ref="DH44:DI44"/>
    <mergeCell ref="A47:DH47"/>
    <mergeCell ref="DI47:ED51"/>
    <mergeCell ref="I48:CI48"/>
    <mergeCell ref="A49:G49"/>
    <mergeCell ref="H49:S49"/>
    <mergeCell ref="T49:AA49"/>
    <mergeCell ref="AB49:AR49"/>
    <mergeCell ref="AS49:BA49"/>
    <mergeCell ref="BB49:BF49"/>
    <mergeCell ref="BJ49:BW49"/>
    <mergeCell ref="BY49:CF49"/>
    <mergeCell ref="M50:CI50"/>
    <mergeCell ref="CL50:DH51"/>
    <mergeCell ref="CL52:DH52"/>
    <mergeCell ref="A53:AB53"/>
    <mergeCell ref="AC53:AG53"/>
    <mergeCell ref="AK53:AX53"/>
    <mergeCell ref="AY53:BB53"/>
    <mergeCell ref="BC53:BE53"/>
    <mergeCell ref="BK53:ED53"/>
    <mergeCell ref="BK54:ED54"/>
    <mergeCell ref="BH56:BV57"/>
    <mergeCell ref="A59:ED59"/>
    <mergeCell ref="A60:ED60"/>
    <mergeCell ref="A61:ED61"/>
    <mergeCell ref="A62:DH62"/>
    <mergeCell ref="A63:DH63"/>
    <mergeCell ref="A64:DH64"/>
    <mergeCell ref="DI64:ED68"/>
    <mergeCell ref="H65:CI65"/>
    <mergeCell ref="A66:G66"/>
    <mergeCell ref="H66:S66"/>
    <mergeCell ref="T66:AA66"/>
    <mergeCell ref="AB66:AR66"/>
    <mergeCell ref="AS66:BA66"/>
    <mergeCell ref="BB66:BF66"/>
    <mergeCell ref="AY74:BB74"/>
    <mergeCell ref="BC74:BE74"/>
    <mergeCell ref="CL74:DH75"/>
    <mergeCell ref="BJ66:BW66"/>
    <mergeCell ref="BY66:CF66"/>
    <mergeCell ref="M67:CI67"/>
    <mergeCell ref="CL67:DH68"/>
    <mergeCell ref="A68:CI68"/>
    <mergeCell ref="A69:CI69"/>
    <mergeCell ref="CL69:DH69"/>
    <mergeCell ref="CL76:DH76"/>
    <mergeCell ref="A78:B78"/>
    <mergeCell ref="DC78:DD78"/>
    <mergeCell ref="EC78:ED78"/>
    <mergeCell ref="A70:CI70"/>
    <mergeCell ref="A71:CI71"/>
    <mergeCell ref="DI71:ED75"/>
    <mergeCell ref="A72:CJ72"/>
    <mergeCell ref="AC74:AG74"/>
    <mergeCell ref="AK74:AX74"/>
  </mergeCells>
  <printOptions horizontalCentered="1"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A7" sqref="A7:P7"/>
    </sheetView>
  </sheetViews>
  <sheetFormatPr defaultColWidth="9.00390625" defaultRowHeight="12.75"/>
  <cols>
    <col min="1" max="1" width="17.375" style="41" customWidth="1"/>
    <col min="2" max="16" width="5.75390625" style="41" customWidth="1"/>
    <col min="17" max="16384" width="9.125" style="41" customWidth="1"/>
  </cols>
  <sheetData>
    <row r="1" spans="1:16" ht="15">
      <c r="A1" s="160" t="str">
        <f>данные!E7</f>
        <v>МИФНС России №6 по Калужской области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>
      <c r="A2" s="161" t="s">
        <v>105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3"/>
      <c r="K3" s="163"/>
      <c r="L3" s="163"/>
      <c r="M3" s="164"/>
      <c r="N3" s="164"/>
      <c r="O3" s="164"/>
      <c r="P3" s="164"/>
    </row>
    <row r="4" spans="1:16" ht="1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6.5">
      <c r="A5" s="167" t="s">
        <v>107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30.75" customHeight="1">
      <c r="A6" s="168" t="s">
        <v>108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33.75" customHeight="1">
      <c r="A7" s="169" t="s">
        <v>109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ht="15.75">
      <c r="A8" s="170" t="str">
        <f>данные!E12</f>
        <v>ООО "Рога и копыта"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15">
      <c r="A9" s="171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21" ht="15">
      <c r="A10" s="172" t="s">
        <v>110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/>
      <c r="R10"/>
      <c r="S10"/>
      <c r="T10"/>
      <c r="U10"/>
    </row>
    <row r="11" spans="1:16" ht="15">
      <c r="A11" s="173" t="s">
        <v>111</v>
      </c>
      <c r="B11" s="174" t="str">
        <f>MID(TEXT(данные!E13,""),2,1)</f>
        <v>2</v>
      </c>
      <c r="C11" s="175" t="str">
        <f>MID(TEXT(данные!$E13,""),3,1)</f>
        <v>3</v>
      </c>
      <c r="D11" s="175" t="str">
        <f>MID(TEXT(данные!$E13,""),4,1)</f>
        <v>4</v>
      </c>
      <c r="E11" s="175" t="str">
        <f>MID(TEXT(данные!$E13,""),5,1)</f>
        <v>5</v>
      </c>
      <c r="F11" s="175" t="str">
        <f>MID(TEXT(данные!$E13,""),6,1)</f>
        <v>6</v>
      </c>
      <c r="G11" s="175" t="str">
        <f>MID(TEXT(данные!$E13,""),7,1)</f>
        <v>7</v>
      </c>
      <c r="H11" s="175" t="str">
        <f>MID(TEXT(данные!$E13,""),8,1)</f>
        <v>8</v>
      </c>
      <c r="I11" s="175" t="str">
        <f>MID(TEXT(данные!$E13,""),9,1)</f>
        <v>9</v>
      </c>
      <c r="J11" s="175" t="str">
        <f>MID(TEXT(данные!$E13,""),10,1)</f>
        <v>1</v>
      </c>
      <c r="K11" s="175" t="str">
        <f>MID(TEXT(данные!$E13,""),11,1)</f>
        <v>2</v>
      </c>
      <c r="L11" s="175" t="str">
        <f>MID(TEXT(данные!$E13,""),12,1)</f>
        <v>3</v>
      </c>
      <c r="M11" s="175" t="str">
        <f>MID(TEXT(данные!$E13,""),13,1)</f>
        <v>4</v>
      </c>
      <c r="N11" s="175" t="str">
        <f>MID(TEXT(данные!$E13,""),14,1)</f>
        <v>5</v>
      </c>
      <c r="O11" s="166"/>
      <c r="P11" s="166"/>
    </row>
    <row r="12" spans="1:16" ht="15">
      <c r="A12" s="17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ht="15">
      <c r="A13" s="173" t="s">
        <v>112</v>
      </c>
      <c r="B13" s="174" t="str">
        <f>MID(TEXT(данные!E14,""),2,1)</f>
        <v>4</v>
      </c>
      <c r="C13" s="175" t="str">
        <f>MID(TEXT(данные!$E14,""),3,1)</f>
        <v>0</v>
      </c>
      <c r="D13" s="175" t="str">
        <f>MID(TEXT(данные!$E14,""),4,1)</f>
        <v>2</v>
      </c>
      <c r="E13" s="175" t="str">
        <f>MID(TEXT(данные!$E14,""),5,1)</f>
        <v>5</v>
      </c>
      <c r="F13" s="175" t="str">
        <f>MID(TEXT(данные!$E14,""),6,1)</f>
        <v>0</v>
      </c>
      <c r="G13" s="175" t="str">
        <f>MID(TEXT(данные!$E14,""),7,1)</f>
        <v>0</v>
      </c>
      <c r="H13" s="175" t="str">
        <f>MID(TEXT(данные!$E14,""),8,1)</f>
        <v>0</v>
      </c>
      <c r="I13" s="175" t="str">
        <f>MID(TEXT(данные!$E14,""),9,1)</f>
        <v>0</v>
      </c>
      <c r="J13" s="175" t="str">
        <f>MID(TEXT(данные!$E14,""),10,1)</f>
        <v>0</v>
      </c>
      <c r="K13" s="175" t="str">
        <f>MID(TEXT(данные!$E14,""),11,1)</f>
        <v>0</v>
      </c>
      <c r="L13" s="166"/>
      <c r="M13" s="166"/>
      <c r="N13" s="166"/>
      <c r="O13" s="166"/>
      <c r="P13" s="166"/>
    </row>
    <row r="14" spans="1:16" ht="15">
      <c r="A14" s="17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5" spans="1:16" ht="15">
      <c r="A15" s="173" t="s">
        <v>113</v>
      </c>
      <c r="B15" s="174" t="str">
        <f>MID(TEXT(данные!$E14,""),13,1)</f>
        <v>1</v>
      </c>
      <c r="C15" s="175" t="str">
        <f>MID(TEXT(данные!$E14,""),14,1)</f>
        <v>2</v>
      </c>
      <c r="D15" s="175" t="str">
        <f>MID(TEXT(данные!$E14,""),15,1)</f>
        <v>3</v>
      </c>
      <c r="E15" s="175" t="str">
        <f>MID(TEXT(данные!$E14,""),16,1)</f>
        <v>4</v>
      </c>
      <c r="F15" s="175" t="str">
        <f>MID(TEXT(данные!$E14,""),17,1)</f>
        <v>5</v>
      </c>
      <c r="G15" s="175" t="str">
        <f>MID(TEXT(данные!$E14,""),18,1)</f>
        <v>6</v>
      </c>
      <c r="H15" s="175" t="str">
        <f>MID(TEXT(данные!$E14,""),19,1)</f>
        <v>7</v>
      </c>
      <c r="I15" s="175" t="str">
        <f>MID(TEXT(данные!$E14,""),20,1)</f>
        <v>8</v>
      </c>
      <c r="J15" s="175" t="str">
        <f>MID(TEXT(данные!$E14,""),21,1)</f>
        <v>9</v>
      </c>
      <c r="K15" s="166"/>
      <c r="L15" s="166"/>
      <c r="M15" s="166"/>
      <c r="N15" s="166"/>
      <c r="O15" s="166"/>
      <c r="P15" s="166"/>
    </row>
    <row r="16" spans="1:16" ht="15">
      <c r="A16" s="172" t="s">
        <v>114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</row>
    <row r="17" spans="1:16" ht="15">
      <c r="A17" s="173" t="s">
        <v>115</v>
      </c>
      <c r="B17" s="174" t="str">
        <f>MID(TEXT(данные!$E13,""),2,1)</f>
        <v>2</v>
      </c>
      <c r="C17" s="175" t="str">
        <f>MID(TEXT(данные!$E13,""),3,1)</f>
        <v>3</v>
      </c>
      <c r="D17" s="175" t="str">
        <f>MID(TEXT(данные!$E13,""),4,1)</f>
        <v>4</v>
      </c>
      <c r="E17" s="175" t="str">
        <f>MID(TEXT(данные!$E13,""),5,1)</f>
        <v>5</v>
      </c>
      <c r="F17" s="175" t="str">
        <f>MID(TEXT(данные!$E13,""),6,1)</f>
        <v>6</v>
      </c>
      <c r="G17" s="175" t="str">
        <f>MID(TEXT(данные!$E13,""),7,1)</f>
        <v>7</v>
      </c>
      <c r="H17" s="175" t="str">
        <f>MID(TEXT(данные!$E13,""),8,1)</f>
        <v>8</v>
      </c>
      <c r="I17" s="175" t="str">
        <f>MID(TEXT(данные!$E13,""),9,1)</f>
        <v>9</v>
      </c>
      <c r="J17" s="175" t="str">
        <f>MID(TEXT(данные!$E13,""),10,1)</f>
        <v>1</v>
      </c>
      <c r="K17" s="175" t="str">
        <f>MID(TEXT(данные!$E13,""),11,1)</f>
        <v>2</v>
      </c>
      <c r="L17" s="175" t="str">
        <f>MID(TEXT(данные!$E13,""),12,1)</f>
        <v>3</v>
      </c>
      <c r="M17" s="175" t="str">
        <f>MID(TEXT(данные!$E13,""),13,1)</f>
        <v>4</v>
      </c>
      <c r="N17" s="175" t="str">
        <f>MID(TEXT(данные!$E13,""),14,1)</f>
        <v>5</v>
      </c>
      <c r="O17" s="175">
        <f>MID(TEXT(данные!$E13,""),15,1)</f>
      </c>
      <c r="P17" s="175">
        <f>MID(TEXT(данные!$E13,""),16,1)</f>
      </c>
    </row>
    <row r="18" spans="1:16" ht="15">
      <c r="A18" s="17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15">
      <c r="A19" s="173" t="s">
        <v>112</v>
      </c>
      <c r="B19" s="174" t="str">
        <f>MID(TEXT(данные!E14,""),2,1)</f>
        <v>4</v>
      </c>
      <c r="C19" s="175" t="str">
        <f>MID(TEXT(данные!$E14,""),3,1)</f>
        <v>0</v>
      </c>
      <c r="D19" s="175" t="str">
        <f>MID(TEXT(данные!$E14,""),4,1)</f>
        <v>2</v>
      </c>
      <c r="E19" s="175" t="str">
        <f>MID(TEXT(данные!$E14,""),5,1)</f>
        <v>5</v>
      </c>
      <c r="F19" s="175" t="str">
        <f>MID(TEXT(данные!$E14,""),6,1)</f>
        <v>0</v>
      </c>
      <c r="G19" s="175" t="str">
        <f>MID(TEXT(данные!$E14,""),7,1)</f>
        <v>0</v>
      </c>
      <c r="H19" s="175" t="str">
        <f>MID(TEXT(данные!$E14,""),8,1)</f>
        <v>0</v>
      </c>
      <c r="I19" s="175" t="str">
        <f>MID(TEXT(данные!$E14,""),9,1)</f>
        <v>0</v>
      </c>
      <c r="J19" s="175" t="str">
        <f>MID(TEXT(данные!$E14,""),10,1)</f>
        <v>0</v>
      </c>
      <c r="K19" s="175" t="str">
        <f>MID(TEXT(данные!$E14,""),11,1)</f>
        <v>0</v>
      </c>
      <c r="L19" s="175" t="str">
        <f>MID(TEXT(данные!$E14,""),12,1)</f>
        <v>/</v>
      </c>
      <c r="M19" s="175" t="str">
        <f>MID(TEXT(данные!$E14,""),13,1)</f>
        <v>1</v>
      </c>
      <c r="N19" s="166"/>
      <c r="O19" s="166"/>
      <c r="P19" s="166"/>
    </row>
    <row r="20" spans="1:16" ht="15">
      <c r="A20" s="17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16" ht="15" customHeight="1">
      <c r="A21" s="177" t="s">
        <v>116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6" ht="15.75">
      <c r="A22" s="172" t="s">
        <v>117</v>
      </c>
      <c r="B22" s="178" t="str">
        <f>данные!E19</f>
        <v>Жыкыкбек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5">
      <c r="A23" s="179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ht="15.75">
      <c r="A24" s="172" t="s">
        <v>118</v>
      </c>
      <c r="B24" s="178" t="str">
        <f>данные!E20</f>
        <v>Ирма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</row>
    <row r="25" spans="1:16" ht="15">
      <c r="A25" s="180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1:16" ht="15.75">
      <c r="A26" s="172" t="s">
        <v>119</v>
      </c>
      <c r="B26" s="166"/>
      <c r="C26" s="166"/>
      <c r="D26" s="178" t="str">
        <f>данные!E21</f>
        <v>Довлатовна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</row>
    <row r="27" spans="1:19" ht="15">
      <c r="A27" s="181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R27"/>
      <c r="S27"/>
    </row>
    <row r="28" spans="1:19" ht="15" customHeight="1">
      <c r="A28" s="182" t="s">
        <v>120</v>
      </c>
      <c r="B28" s="183">
        <f>IF(EXACT(данные!E22,"м"),"V","")</f>
      </c>
      <c r="C28" s="184" t="s">
        <v>121</v>
      </c>
      <c r="D28" s="183" t="str">
        <f>IF(EXACT(данные!E22,"ж"),"V","")</f>
        <v>V</v>
      </c>
      <c r="E28" s="184" t="s">
        <v>122</v>
      </c>
      <c r="F28" s="169" t="s">
        <v>123</v>
      </c>
      <c r="G28" s="169"/>
      <c r="H28" s="169"/>
      <c r="I28" s="169"/>
      <c r="J28" s="169"/>
      <c r="K28" s="169"/>
      <c r="L28" s="169"/>
      <c r="M28" s="169"/>
      <c r="N28" s="166"/>
      <c r="O28" s="166"/>
      <c r="P28" s="166"/>
      <c r="R28"/>
      <c r="S28"/>
    </row>
    <row r="29" spans="1:19" ht="15">
      <c r="A29" s="17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R29"/>
      <c r="S29"/>
    </row>
    <row r="30" spans="1:19" ht="15">
      <c r="A30" s="173" t="s">
        <v>124</v>
      </c>
      <c r="B30" s="174" t="str">
        <f>MID(TEXT(данные!E25,""),2,1)</f>
        <v>1</v>
      </c>
      <c r="C30" s="175" t="str">
        <f>MID(TEXT(данные!$E25,""),3,1)</f>
        <v>5</v>
      </c>
      <c r="D30" s="185"/>
      <c r="E30" s="174" t="str">
        <f>MID(TEXT(данные!$E25,""),5,1)</f>
        <v>0</v>
      </c>
      <c r="F30" s="175" t="str">
        <f>MID(TEXT(данные!$E25,""),6,1)</f>
        <v>4</v>
      </c>
      <c r="G30" s="185"/>
      <c r="H30" s="174" t="str">
        <f>MID(TEXT(данные!$E25,""),8,1)</f>
        <v>1</v>
      </c>
      <c r="I30" s="175" t="str">
        <f>MID(TEXT(данные!$E25,""),9,1)</f>
        <v>9</v>
      </c>
      <c r="J30" s="175" t="str">
        <f>MID(TEXT(данные!$E25,""),10,1)</f>
        <v>7</v>
      </c>
      <c r="K30" s="175" t="str">
        <f>MID(TEXT(данные!$E25,""),11,1)</f>
        <v>0</v>
      </c>
      <c r="L30" s="166"/>
      <c r="M30" s="166"/>
      <c r="N30" s="166"/>
      <c r="O30" s="166"/>
      <c r="P30" s="166"/>
      <c r="R30"/>
      <c r="S30"/>
    </row>
    <row r="31" spans="1:16" ht="15.75">
      <c r="A31" s="172" t="s">
        <v>125</v>
      </c>
      <c r="B31" s="178" t="str">
        <f>данные!E26</f>
        <v>Киргизская республика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ht="15">
      <c r="A32" s="18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</row>
    <row r="33" spans="1:16" ht="15">
      <c r="A33" s="172" t="s">
        <v>126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</row>
    <row r="34" spans="1:16" ht="15" customHeight="1">
      <c r="A34" s="187" t="s">
        <v>127</v>
      </c>
      <c r="B34" s="187"/>
      <c r="C34" s="187"/>
      <c r="D34" s="178" t="str">
        <f>данные!E23</f>
        <v>кыргызстан</v>
      </c>
      <c r="E34" s="178"/>
      <c r="F34" s="178"/>
      <c r="G34" s="178"/>
      <c r="H34" s="178"/>
      <c r="I34" s="178"/>
      <c r="J34" s="178"/>
      <c r="K34" s="187" t="s">
        <v>128</v>
      </c>
      <c r="L34" s="187"/>
      <c r="M34" s="187"/>
      <c r="N34" s="174" t="str">
        <f>MID(TEXT(данные!$E$24,""),2,1)</f>
        <v>1</v>
      </c>
      <c r="O34" s="174" t="str">
        <f>MID(TEXT(данные!$E$24,""),3,1)</f>
        <v>2</v>
      </c>
      <c r="P34" s="174" t="str">
        <f>MID(TEXT(данные!$E$24,""),4,1)</f>
        <v>3</v>
      </c>
    </row>
    <row r="35" spans="1:16" ht="15">
      <c r="A35" s="172" t="s">
        <v>129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</row>
    <row r="36" spans="1:16" ht="15">
      <c r="A36" s="172" t="s">
        <v>130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 ht="15" customHeight="1">
      <c r="A37" s="187" t="s">
        <v>131</v>
      </c>
      <c r="B37" s="187"/>
      <c r="C37" s="187"/>
      <c r="D37" s="187"/>
      <c r="E37" s="187"/>
      <c r="F37" s="187"/>
      <c r="G37" s="188" t="str">
        <f>CONCATENATE(MID(TEXT(данные!E29,""),2,1),MID(TEXT(данные!E29,""),3,1),MID(TEXT(данные!E29,""),4,1),MID(TEXT(данные!E29,""),5,1),MID(TEXT(данные!E29,""),6,1))</f>
        <v>АС</v>
      </c>
      <c r="H37" s="189"/>
      <c r="I37" s="189"/>
      <c r="J37" s="190"/>
      <c r="K37" s="187" t="s">
        <v>132</v>
      </c>
      <c r="L37" s="187"/>
      <c r="M37" s="178" t="str">
        <f>REPLACE(данные!E30,1,1," ")</f>
        <v> 1234567890123456789</v>
      </c>
      <c r="N37" s="178"/>
      <c r="O37" s="178"/>
      <c r="P37" s="178"/>
    </row>
    <row r="38" spans="1:16" ht="15">
      <c r="A38" s="172" t="s">
        <v>133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</row>
    <row r="39" spans="1:16" ht="13.5" customHeight="1">
      <c r="A39" s="187" t="s">
        <v>134</v>
      </c>
      <c r="B39" s="187"/>
      <c r="C39" s="187"/>
      <c r="D39" s="187"/>
      <c r="E39" s="187"/>
      <c r="F39" s="187"/>
      <c r="G39" s="191"/>
      <c r="H39" s="191"/>
      <c r="I39" s="191"/>
      <c r="J39" s="191"/>
      <c r="K39" s="187" t="s">
        <v>132</v>
      </c>
      <c r="L39" s="187"/>
      <c r="M39" s="192"/>
      <c r="N39" s="192"/>
      <c r="O39" s="192"/>
      <c r="P39" s="192"/>
    </row>
    <row r="40" spans="1:16" ht="15">
      <c r="A40" s="172" t="s">
        <v>135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1:16" ht="23.25" customHeight="1">
      <c r="A41" s="187" t="s">
        <v>136</v>
      </c>
      <c r="B41" s="187"/>
      <c r="C41" s="166"/>
      <c r="D41" s="166"/>
      <c r="E41" s="166"/>
      <c r="F41" s="166"/>
      <c r="G41" s="166"/>
      <c r="H41" s="166"/>
      <c r="I41" s="166"/>
      <c r="J41" s="166"/>
      <c r="K41" s="174" t="str">
        <f>MID(TEXT(данные!$E$31,""),2,1)</f>
        <v>1</v>
      </c>
      <c r="L41" s="174" t="str">
        <f>MID(TEXT(данные!$E$31,""),3,1)</f>
        <v>2</v>
      </c>
      <c r="M41" s="174" t="str">
        <f>MID(TEXT(данные!$E$31,""),4,1)</f>
        <v>3</v>
      </c>
      <c r="N41" s="174" t="str">
        <f>MID(TEXT(данные!$E$31,""),5,1)</f>
        <v>4</v>
      </c>
      <c r="O41" s="174" t="str">
        <f>MID(TEXT(данные!$E$31,""),6,1)</f>
        <v>5</v>
      </c>
      <c r="P41" s="174" t="str">
        <f>MID(TEXT(данные!$E$31,""),7,1)</f>
        <v>6</v>
      </c>
    </row>
    <row r="42" spans="1:16" ht="15">
      <c r="A42" s="17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16" ht="23.25" customHeight="1">
      <c r="A43" s="187" t="s">
        <v>137</v>
      </c>
      <c r="B43" s="187"/>
      <c r="C43" s="187"/>
      <c r="D43" s="187"/>
      <c r="E43" s="193" t="str">
        <f>данные!E32</f>
        <v>Орловская обл.</v>
      </c>
      <c r="F43" s="193"/>
      <c r="G43" s="193"/>
      <c r="H43" s="193"/>
      <c r="I43" s="193"/>
      <c r="J43" s="193"/>
      <c r="K43" s="193"/>
      <c r="L43" s="194" t="s">
        <v>138</v>
      </c>
      <c r="M43" s="194"/>
      <c r="N43" s="194"/>
      <c r="O43" s="174" t="str">
        <f>MID(TEXT(данные!$E$33,""),2,1)</f>
        <v>1</v>
      </c>
      <c r="P43" s="174" t="str">
        <f>MID(TEXT(данные!$E$33,""),3,1)</f>
        <v>2</v>
      </c>
    </row>
    <row r="44" spans="1:16" ht="15">
      <c r="A44" s="172" t="s">
        <v>139</v>
      </c>
      <c r="B44" s="192">
        <f>IF(данные!E34&gt;0,данные!E34,"")</f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</row>
    <row r="45" spans="1:16" ht="15">
      <c r="A45" s="172" t="s">
        <v>140</v>
      </c>
      <c r="B45" s="192" t="str">
        <f>IF(данные!E35&gt;0,данные!E35,"")</f>
        <v>г.Миазм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  <row r="46" spans="1:16" ht="15">
      <c r="A46" s="195" t="s">
        <v>141</v>
      </c>
      <c r="B46" s="195"/>
      <c r="C46" s="196">
        <f>IF(данные!E36&gt;0,данные!E36,"")</f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</row>
    <row r="47" spans="1:16" ht="15" customHeight="1">
      <c r="A47" s="197"/>
      <c r="B47" s="166"/>
      <c r="C47" s="198" t="s">
        <v>142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</row>
    <row r="48" spans="1:16" ht="15">
      <c r="A48" s="172" t="s">
        <v>143</v>
      </c>
      <c r="B48" s="166"/>
      <c r="C48" s="166"/>
      <c r="D48" s="166"/>
      <c r="E48" s="192" t="str">
        <f>IF(данные!E37&gt;0,данные!E37,"")</f>
        <v>пр.Мира</v>
      </c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</row>
    <row r="49" spans="1:16" ht="15">
      <c r="A49" s="181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</row>
    <row r="50" spans="1:16" ht="13.5" customHeight="1">
      <c r="A50" s="173" t="s">
        <v>144</v>
      </c>
      <c r="B50" s="193">
        <f>данные!E38</f>
        <v>12</v>
      </c>
      <c r="C50" s="193"/>
      <c r="D50" s="193"/>
      <c r="E50" s="199" t="s">
        <v>145</v>
      </c>
      <c r="F50" s="199"/>
      <c r="G50" s="199"/>
      <c r="H50" s="199"/>
      <c r="I50" s="193">
        <f>данные!E39</f>
        <v>34</v>
      </c>
      <c r="J50" s="193"/>
      <c r="K50" s="193"/>
      <c r="L50" s="187" t="s">
        <v>146</v>
      </c>
      <c r="M50" s="187"/>
      <c r="N50" s="187"/>
      <c r="O50" s="193">
        <f>данные!E40</f>
        <v>56</v>
      </c>
      <c r="P50" s="193"/>
    </row>
    <row r="51" spans="1:16" ht="15">
      <c r="A51" s="17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2" spans="1:16" ht="15">
      <c r="A52" s="172" t="s">
        <v>147</v>
      </c>
      <c r="B52" s="166"/>
      <c r="C52" s="166"/>
      <c r="D52" s="166"/>
      <c r="E52" s="166"/>
      <c r="F52" s="166"/>
      <c r="G52" s="192" t="str">
        <f>REPLACE(данные!E46,1,1," ")</f>
        <v> 04.08.2011</v>
      </c>
      <c r="H52" s="192"/>
      <c r="I52" s="192"/>
      <c r="J52" s="192"/>
      <c r="K52" s="192"/>
      <c r="L52" s="192"/>
      <c r="M52" s="192"/>
      <c r="N52" s="192"/>
      <c r="O52" s="192"/>
      <c r="P52" s="192"/>
    </row>
    <row r="53" spans="1:16" ht="1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</row>
    <row r="54" spans="1:16" ht="13.5" customHeight="1">
      <c r="A54" s="169" t="s">
        <v>148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ht="13.5" customHeight="1">
      <c r="A55" s="169" t="s">
        <v>149</v>
      </c>
      <c r="B55" s="169"/>
      <c r="C55" s="200" t="str">
        <f>CONCATENATE(REPLACE(данные!E47,1,1," ")," лет",REPLACE(данные!E48,1,1," ")," месяцев",REPLACE(данные!E49,1,1," ")," недель c",REPLACE(данные!E46,1,1," ")," по ",REPLACE(данные!E55,1,1," "))</f>
        <v> 08 лет 14 месяцев 6 недель c 04.08.2011 по  12.08.1645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</row>
    <row r="56" spans="1:16" ht="15">
      <c r="A56" s="165" t="s">
        <v>150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</row>
    <row r="57" spans="1:16" ht="13.5" customHeight="1">
      <c r="A57" s="199" t="s">
        <v>151</v>
      </c>
      <c r="B57" s="199"/>
      <c r="C57" s="199"/>
      <c r="D57" s="199"/>
      <c r="E57" s="199"/>
      <c r="F57" s="199"/>
      <c r="G57" s="201"/>
      <c r="H57" s="201"/>
      <c r="I57" s="202"/>
      <c r="J57" s="202"/>
      <c r="K57" s="166"/>
      <c r="L57" s="203" t="str">
        <f>данные!E67</f>
        <v>М.В.Главнобосс</v>
      </c>
      <c r="M57" s="203"/>
      <c r="N57" s="203"/>
      <c r="O57" s="203"/>
      <c r="P57" s="203"/>
    </row>
    <row r="58" spans="1:16" ht="22.5" customHeight="1">
      <c r="A58" s="173"/>
      <c r="B58" s="166"/>
      <c r="C58" s="166"/>
      <c r="D58" s="166"/>
      <c r="E58" s="166"/>
      <c r="F58" s="166"/>
      <c r="G58" s="204" t="s">
        <v>152</v>
      </c>
      <c r="H58" s="204"/>
      <c r="I58" s="204"/>
      <c r="J58" s="204"/>
      <c r="K58" s="166"/>
      <c r="L58" s="204" t="s">
        <v>153</v>
      </c>
      <c r="M58" s="204"/>
      <c r="N58" s="204"/>
      <c r="O58" s="204"/>
      <c r="P58" s="204"/>
    </row>
    <row r="59" spans="1:16" ht="15">
      <c r="A59" s="205" t="s">
        <v>154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</row>
    <row r="60" spans="1:16" ht="15">
      <c r="A60" s="173" t="s">
        <v>155</v>
      </c>
      <c r="B60" s="174"/>
      <c r="C60" s="175"/>
      <c r="D60" s="185"/>
      <c r="E60" s="174"/>
      <c r="F60" s="175"/>
      <c r="G60" s="185"/>
      <c r="H60" s="174"/>
      <c r="I60" s="175"/>
      <c r="J60" s="175"/>
      <c r="K60" s="175"/>
      <c r="L60" s="166"/>
      <c r="M60" s="166"/>
      <c r="N60" s="166"/>
      <c r="O60" s="166"/>
      <c r="P60" s="166"/>
    </row>
    <row r="61" spans="1:16" ht="15">
      <c r="A61" s="20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</row>
    <row r="62" spans="1:16" ht="1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1:16" ht="1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</sheetData>
  <sheetProtection selectLockedCells="1" selectUnlockedCells="1"/>
  <mergeCells count="47">
    <mergeCell ref="A1:P1"/>
    <mergeCell ref="A2:P2"/>
    <mergeCell ref="A3:I3"/>
    <mergeCell ref="A5:P5"/>
    <mergeCell ref="A6:P6"/>
    <mergeCell ref="A7:P7"/>
    <mergeCell ref="A8:P8"/>
    <mergeCell ref="A21:P21"/>
    <mergeCell ref="B22:P22"/>
    <mergeCell ref="B24:P24"/>
    <mergeCell ref="D26:P26"/>
    <mergeCell ref="F28:M28"/>
    <mergeCell ref="B31:P31"/>
    <mergeCell ref="A34:C34"/>
    <mergeCell ref="D34:J34"/>
    <mergeCell ref="K34:M34"/>
    <mergeCell ref="A37:F37"/>
    <mergeCell ref="G37:J37"/>
    <mergeCell ref="K37:L37"/>
    <mergeCell ref="M37:P37"/>
    <mergeCell ref="A39:F39"/>
    <mergeCell ref="G39:J39"/>
    <mergeCell ref="K39:L39"/>
    <mergeCell ref="M39:P39"/>
    <mergeCell ref="A41:B41"/>
    <mergeCell ref="A43:D43"/>
    <mergeCell ref="E43:K43"/>
    <mergeCell ref="L43:N43"/>
    <mergeCell ref="B44:P44"/>
    <mergeCell ref="B45:P45"/>
    <mergeCell ref="A46:B46"/>
    <mergeCell ref="C46:P46"/>
    <mergeCell ref="C47:P47"/>
    <mergeCell ref="E48:P48"/>
    <mergeCell ref="B50:D50"/>
    <mergeCell ref="E50:H50"/>
    <mergeCell ref="I50:K50"/>
    <mergeCell ref="L50:N50"/>
    <mergeCell ref="O50:P50"/>
    <mergeCell ref="G52:P52"/>
    <mergeCell ref="A54:P54"/>
    <mergeCell ref="A55:B55"/>
    <mergeCell ref="C55:P55"/>
    <mergeCell ref="A57:F57"/>
    <mergeCell ref="L57:P57"/>
    <mergeCell ref="G58:J58"/>
    <mergeCell ref="L58:P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PageLayoutView="0" workbookViewId="0" topLeftCell="A1">
      <selection activeCell="E72" sqref="E72"/>
    </sheetView>
  </sheetViews>
  <sheetFormatPr defaultColWidth="9.00390625" defaultRowHeight="12.75"/>
  <cols>
    <col min="3" max="3" width="37.375" style="0" customWidth="1"/>
    <col min="4" max="4" width="4.375" style="0" customWidth="1"/>
    <col min="5" max="5" width="46.375" style="0" customWidth="1"/>
    <col min="6" max="6" width="4.125" style="0" customWidth="1"/>
  </cols>
  <sheetData>
    <row r="1" spans="1:5" ht="36.75" customHeight="1">
      <c r="A1" s="126" t="s">
        <v>156</v>
      </c>
      <c r="B1" s="126"/>
      <c r="C1" s="126"/>
      <c r="D1" s="126"/>
      <c r="E1" s="126"/>
    </row>
    <row r="2" spans="1:5" ht="31.5">
      <c r="A2" s="140" t="s">
        <v>157</v>
      </c>
      <c r="B2" s="140"/>
      <c r="C2" s="140"/>
      <c r="D2" s="140"/>
      <c r="E2" s="140"/>
    </row>
    <row r="3" ht="63.75" customHeight="1">
      <c r="D3" s="42" t="s">
        <v>158</v>
      </c>
    </row>
    <row r="4" spans="1:5" ht="12.75" customHeight="1">
      <c r="A4" s="141" t="s">
        <v>159</v>
      </c>
      <c r="B4" s="142" t="s">
        <v>160</v>
      </c>
      <c r="C4" s="142"/>
      <c r="D4" s="43">
        <f aca="true" t="shared" si="0" ref="D4:D9">LEN(E4)</f>
        <v>36</v>
      </c>
      <c r="E4" s="44" t="s">
        <v>161</v>
      </c>
    </row>
    <row r="5" spans="1:5" ht="13.5" customHeight="1">
      <c r="A5" s="141"/>
      <c r="B5" s="143" t="s">
        <v>162</v>
      </c>
      <c r="C5" s="143"/>
      <c r="D5" s="45">
        <f t="shared" si="0"/>
        <v>36</v>
      </c>
      <c r="E5" s="46" t="str">
        <f>E4</f>
        <v>Управление ФМС по Калужской области </v>
      </c>
    </row>
    <row r="6" spans="1:5" ht="12.75" customHeight="1">
      <c r="A6" s="141"/>
      <c r="B6" s="142" t="s">
        <v>163</v>
      </c>
      <c r="C6" s="142"/>
      <c r="D6" s="43">
        <f t="shared" si="0"/>
        <v>36</v>
      </c>
      <c r="E6" s="44" t="s">
        <v>164</v>
      </c>
    </row>
    <row r="7" spans="1:5" ht="13.5" customHeight="1">
      <c r="A7" s="141"/>
      <c r="B7" s="143" t="s">
        <v>165</v>
      </c>
      <c r="C7" s="143"/>
      <c r="D7" s="45">
        <f t="shared" si="0"/>
        <v>36</v>
      </c>
      <c r="E7" s="46" t="str">
        <f>E6</f>
        <v>МИФНС России №6 по Калужской области</v>
      </c>
    </row>
    <row r="8" spans="1:5" ht="12.75" customHeight="1">
      <c r="A8" s="141"/>
      <c r="B8" s="142" t="s">
        <v>160</v>
      </c>
      <c r="C8" s="142"/>
      <c r="D8" s="43">
        <f t="shared" si="0"/>
        <v>45</v>
      </c>
      <c r="E8" s="44" t="s">
        <v>166</v>
      </c>
    </row>
    <row r="9" spans="1:5" ht="23.25" customHeight="1">
      <c r="A9" s="141"/>
      <c r="B9" s="143" t="s">
        <v>162</v>
      </c>
      <c r="C9" s="143"/>
      <c r="D9" s="45">
        <f t="shared" si="0"/>
        <v>67</v>
      </c>
      <c r="E9" s="46" t="s">
        <v>167</v>
      </c>
    </row>
    <row r="10" spans="1:5" ht="12.75">
      <c r="A10" s="47"/>
      <c r="B10" s="47"/>
      <c r="C10" s="47"/>
      <c r="D10" s="47"/>
      <c r="E10" s="47"/>
    </row>
    <row r="11" spans="1:5" ht="12.75">
      <c r="A11" s="47" t="s">
        <v>168</v>
      </c>
      <c r="B11" s="47"/>
      <c r="E11" s="47"/>
    </row>
    <row r="12" spans="1:6" ht="39" customHeight="1">
      <c r="A12" s="135" t="s">
        <v>169</v>
      </c>
      <c r="B12" s="136" t="s">
        <v>170</v>
      </c>
      <c r="C12" s="136"/>
      <c r="D12" s="48">
        <f>LEN(E12)</f>
        <v>19</v>
      </c>
      <c r="E12" s="49" t="s">
        <v>171</v>
      </c>
      <c r="F12" s="50"/>
    </row>
    <row r="13" spans="1:6" ht="24" customHeight="1">
      <c r="A13" s="135"/>
      <c r="B13" s="128" t="s">
        <v>172</v>
      </c>
      <c r="C13" s="128"/>
      <c r="D13" s="52"/>
      <c r="E13" s="53" t="s">
        <v>248</v>
      </c>
      <c r="F13" s="50"/>
    </row>
    <row r="14" spans="1:6" ht="19.5" customHeight="1">
      <c r="A14" s="135"/>
      <c r="B14" s="128" t="s">
        <v>173</v>
      </c>
      <c r="C14" s="128"/>
      <c r="D14" s="54"/>
      <c r="E14" s="55" t="s">
        <v>249</v>
      </c>
      <c r="F14" s="50"/>
    </row>
    <row r="15" spans="1:6" ht="15.75" customHeight="1">
      <c r="A15" s="135"/>
      <c r="B15" s="137" t="s">
        <v>174</v>
      </c>
      <c r="C15" s="137"/>
      <c r="D15" s="51">
        <f>LEN(E15)</f>
        <v>51</v>
      </c>
      <c r="E15" s="56" t="s">
        <v>175</v>
      </c>
      <c r="F15" s="50"/>
    </row>
    <row r="16" spans="1:256" s="33" customFormat="1" ht="22.5" customHeight="1">
      <c r="A16" s="135"/>
      <c r="B16" s="137" t="s">
        <v>176</v>
      </c>
      <c r="C16" s="137"/>
      <c r="D16" s="57"/>
      <c r="E16" s="58" t="s">
        <v>177</v>
      </c>
      <c r="F16" s="59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3" customFormat="1" ht="38.25" customHeight="1">
      <c r="A17" s="135"/>
      <c r="B17" s="138" t="s">
        <v>178</v>
      </c>
      <c r="C17" s="138"/>
      <c r="D17" s="138"/>
      <c r="E17" s="138"/>
      <c r="F17" s="59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3" customFormat="1" ht="56.25" customHeight="1">
      <c r="A18" s="135"/>
      <c r="B18" s="139" t="s">
        <v>179</v>
      </c>
      <c r="C18" s="139"/>
      <c r="D18" s="139"/>
      <c r="E18" s="139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" ht="12.75">
      <c r="A19" s="133" t="s">
        <v>180</v>
      </c>
      <c r="B19" s="134" t="s">
        <v>45</v>
      </c>
      <c r="C19" s="134"/>
      <c r="D19" s="61"/>
      <c r="E19" s="56" t="s">
        <v>181</v>
      </c>
      <c r="F19" s="50"/>
    </row>
    <row r="20" spans="1:6" ht="12.75">
      <c r="A20" s="133"/>
      <c r="B20" s="134" t="s">
        <v>46</v>
      </c>
      <c r="C20" s="134"/>
      <c r="D20" s="61"/>
      <c r="E20" s="56" t="s">
        <v>182</v>
      </c>
      <c r="F20" s="50"/>
    </row>
    <row r="21" spans="1:6" ht="12.75">
      <c r="A21" s="133"/>
      <c r="B21" s="134" t="s">
        <v>183</v>
      </c>
      <c r="C21" s="134"/>
      <c r="D21" s="61"/>
      <c r="E21" s="56" t="s">
        <v>184</v>
      </c>
      <c r="F21" s="50"/>
    </row>
    <row r="22" spans="1:6" ht="12.75">
      <c r="A22" s="133"/>
      <c r="B22" s="134" t="s">
        <v>185</v>
      </c>
      <c r="C22" s="134"/>
      <c r="D22" s="61"/>
      <c r="E22" s="56" t="s">
        <v>186</v>
      </c>
      <c r="F22" s="50"/>
    </row>
    <row r="23" spans="1:6" ht="12.75">
      <c r="A23" s="133"/>
      <c r="B23" s="134" t="s">
        <v>187</v>
      </c>
      <c r="C23" s="134"/>
      <c r="D23" s="61"/>
      <c r="E23" s="56" t="s">
        <v>188</v>
      </c>
      <c r="F23" s="50"/>
    </row>
    <row r="24" spans="1:6" ht="25.5" customHeight="1">
      <c r="A24" s="133"/>
      <c r="B24" s="128" t="s">
        <v>189</v>
      </c>
      <c r="C24" s="128"/>
      <c r="D24" s="61"/>
      <c r="E24" s="56" t="s">
        <v>250</v>
      </c>
      <c r="F24" s="50"/>
    </row>
    <row r="25" spans="1:6" ht="26.25" customHeight="1">
      <c r="A25" s="133"/>
      <c r="B25" s="128" t="s">
        <v>190</v>
      </c>
      <c r="C25" s="128"/>
      <c r="D25" s="54"/>
      <c r="E25" s="56" t="s">
        <v>251</v>
      </c>
      <c r="F25" s="50"/>
    </row>
    <row r="26" spans="1:6" ht="12.75" customHeight="1">
      <c r="A26" s="133"/>
      <c r="B26" s="128" t="s">
        <v>191</v>
      </c>
      <c r="C26" s="128"/>
      <c r="D26" s="54"/>
      <c r="E26" s="56" t="s">
        <v>192</v>
      </c>
      <c r="F26" s="50"/>
    </row>
    <row r="27" spans="1:6" ht="12.75" customHeight="1">
      <c r="A27" s="133"/>
      <c r="B27" s="128" t="s">
        <v>56</v>
      </c>
      <c r="C27" s="128"/>
      <c r="D27" s="54"/>
      <c r="E27" s="56" t="s">
        <v>193</v>
      </c>
      <c r="F27" s="50"/>
    </row>
    <row r="28" spans="1:6" ht="25.5" customHeight="1">
      <c r="A28" s="133"/>
      <c r="B28" s="128" t="s">
        <v>194</v>
      </c>
      <c r="C28" s="128"/>
      <c r="D28" s="54"/>
      <c r="E28" s="56" t="s">
        <v>252</v>
      </c>
      <c r="F28" s="50"/>
    </row>
    <row r="29" spans="1:6" ht="37.5" customHeight="1">
      <c r="A29" s="133"/>
      <c r="B29" s="128" t="s">
        <v>246</v>
      </c>
      <c r="C29" s="128"/>
      <c r="D29" s="54"/>
      <c r="E29" s="56" t="s">
        <v>247</v>
      </c>
      <c r="F29" s="50"/>
    </row>
    <row r="30" spans="1:6" ht="26.25" customHeight="1">
      <c r="A30" s="133"/>
      <c r="B30" s="129" t="s">
        <v>195</v>
      </c>
      <c r="C30" s="129"/>
      <c r="D30" s="63"/>
      <c r="E30" s="64" t="s">
        <v>253</v>
      </c>
      <c r="F30" s="50"/>
    </row>
    <row r="31" spans="1:5" ht="24.75" customHeight="1">
      <c r="A31" s="133"/>
      <c r="B31" s="130" t="s">
        <v>196</v>
      </c>
      <c r="C31" s="65" t="s">
        <v>197</v>
      </c>
      <c r="D31" s="52"/>
      <c r="E31" s="66" t="s">
        <v>254</v>
      </c>
    </row>
    <row r="32" spans="1:5" ht="12.75">
      <c r="A32" s="133"/>
      <c r="B32" s="130"/>
      <c r="C32" s="51" t="s">
        <v>198</v>
      </c>
      <c r="D32" s="54"/>
      <c r="E32" s="56" t="s">
        <v>199</v>
      </c>
    </row>
    <row r="33" spans="1:5" ht="22.5">
      <c r="A33" s="133"/>
      <c r="B33" s="130"/>
      <c r="C33" s="51" t="s">
        <v>200</v>
      </c>
      <c r="D33" s="54"/>
      <c r="E33" s="56" t="s">
        <v>201</v>
      </c>
    </row>
    <row r="34" spans="1:5" ht="12.75">
      <c r="A34" s="133"/>
      <c r="B34" s="130"/>
      <c r="C34" s="51" t="s">
        <v>202</v>
      </c>
      <c r="D34" s="54"/>
      <c r="E34" s="56"/>
    </row>
    <row r="35" spans="1:5" ht="12.75">
      <c r="A35" s="133"/>
      <c r="B35" s="130"/>
      <c r="C35" s="51" t="s">
        <v>203</v>
      </c>
      <c r="D35" s="54"/>
      <c r="E35" s="56" t="s">
        <v>204</v>
      </c>
    </row>
    <row r="36" spans="1:5" ht="12.75">
      <c r="A36" s="133"/>
      <c r="B36" s="130"/>
      <c r="C36" s="51" t="s">
        <v>205</v>
      </c>
      <c r="D36" s="54"/>
      <c r="E36" s="56"/>
    </row>
    <row r="37" spans="1:5" ht="12.75">
      <c r="A37" s="133"/>
      <c r="B37" s="130"/>
      <c r="C37" s="67" t="s">
        <v>206</v>
      </c>
      <c r="D37" s="68"/>
      <c r="E37" s="69" t="s">
        <v>207</v>
      </c>
    </row>
    <row r="38" spans="1:5" s="71" customFormat="1" ht="12.75">
      <c r="A38" s="133"/>
      <c r="B38" s="130"/>
      <c r="C38" s="65" t="s">
        <v>208</v>
      </c>
      <c r="D38" s="52"/>
      <c r="E38" s="70">
        <v>12</v>
      </c>
    </row>
    <row r="39" spans="1:5" s="71" customFormat="1" ht="12.75">
      <c r="A39" s="133"/>
      <c r="B39" s="130"/>
      <c r="C39" s="51" t="s">
        <v>145</v>
      </c>
      <c r="D39" s="54"/>
      <c r="E39" s="72">
        <v>34</v>
      </c>
    </row>
    <row r="40" spans="1:5" s="71" customFormat="1" ht="12.75">
      <c r="A40" s="133"/>
      <c r="B40" s="130"/>
      <c r="C40" s="67" t="s">
        <v>146</v>
      </c>
      <c r="D40" s="68"/>
      <c r="E40" s="73">
        <v>56</v>
      </c>
    </row>
    <row r="41" spans="1:5" ht="3.75" customHeight="1">
      <c r="A41" s="133"/>
      <c r="B41" s="74"/>
      <c r="E41" s="75"/>
    </row>
    <row r="42" spans="1:6" ht="19.5">
      <c r="A42" s="133"/>
      <c r="B42" s="76"/>
      <c r="C42" s="77" t="s">
        <v>209</v>
      </c>
      <c r="D42" s="78"/>
      <c r="E42" s="79" t="s">
        <v>210</v>
      </c>
      <c r="F42" s="50"/>
    </row>
    <row r="43" spans="1:18" ht="12.75">
      <c r="A43" s="133"/>
      <c r="B43" s="80"/>
      <c r="C43" s="51" t="s">
        <v>66</v>
      </c>
      <c r="D43" s="54"/>
      <c r="E43" s="56" t="s">
        <v>211</v>
      </c>
      <c r="F43" s="59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</row>
    <row r="44" spans="1:6" ht="51">
      <c r="A44" s="133"/>
      <c r="B44" s="80"/>
      <c r="C44" s="51" t="s">
        <v>212</v>
      </c>
      <c r="D44" s="54"/>
      <c r="E44" s="55" t="s">
        <v>213</v>
      </c>
      <c r="F44" s="50"/>
    </row>
    <row r="45" spans="1:6" ht="51">
      <c r="A45" s="133"/>
      <c r="B45" s="81"/>
      <c r="C45" s="62" t="s">
        <v>214</v>
      </c>
      <c r="D45" s="63"/>
      <c r="E45" s="82" t="s">
        <v>215</v>
      </c>
      <c r="F45" s="50"/>
    </row>
    <row r="46" spans="1:5" ht="57.75">
      <c r="A46" s="133"/>
      <c r="B46" s="83"/>
      <c r="C46" s="84" t="s">
        <v>216</v>
      </c>
      <c r="D46" s="85"/>
      <c r="E46" s="86" t="s">
        <v>217</v>
      </c>
    </row>
    <row r="47" spans="1:6" ht="83.25">
      <c r="A47" s="133"/>
      <c r="B47" s="76"/>
      <c r="C47" s="87" t="s">
        <v>218</v>
      </c>
      <c r="D47" s="88"/>
      <c r="E47" s="79" t="s">
        <v>255</v>
      </c>
      <c r="F47" s="50"/>
    </row>
    <row r="48" spans="1:6" ht="22.5">
      <c r="A48" s="133"/>
      <c r="B48" s="80"/>
      <c r="C48" s="51" t="s">
        <v>219</v>
      </c>
      <c r="D48" s="54"/>
      <c r="E48" s="56" t="s">
        <v>256</v>
      </c>
      <c r="F48" s="50"/>
    </row>
    <row r="49" spans="1:6" ht="22.5">
      <c r="A49" s="133"/>
      <c r="B49" s="80"/>
      <c r="C49" s="51" t="s">
        <v>220</v>
      </c>
      <c r="D49" s="54"/>
      <c r="E49" s="56" t="s">
        <v>257</v>
      </c>
      <c r="F49" s="50"/>
    </row>
    <row r="50" spans="1:6" ht="45">
      <c r="A50" s="133"/>
      <c r="B50" s="80"/>
      <c r="C50" s="51" t="s">
        <v>221</v>
      </c>
      <c r="D50" s="54"/>
      <c r="E50" s="56" t="s">
        <v>258</v>
      </c>
      <c r="F50" s="50"/>
    </row>
    <row r="51" spans="1:6" ht="12.75">
      <c r="A51" s="133"/>
      <c r="B51" s="80"/>
      <c r="C51" s="51" t="s">
        <v>222</v>
      </c>
      <c r="D51" s="54"/>
      <c r="E51" s="56" t="s">
        <v>223</v>
      </c>
      <c r="F51" s="50"/>
    </row>
    <row r="52" spans="1:6" ht="46.5">
      <c r="A52" s="133"/>
      <c r="B52" s="80"/>
      <c r="C52" s="51" t="s">
        <v>245</v>
      </c>
      <c r="D52" s="54"/>
      <c r="E52" s="56" t="s">
        <v>244</v>
      </c>
      <c r="F52" s="50"/>
    </row>
    <row r="53" spans="1:6" ht="22.5">
      <c r="A53" s="133"/>
      <c r="B53" s="80"/>
      <c r="C53" s="51" t="s">
        <v>224</v>
      </c>
      <c r="D53" s="54"/>
      <c r="E53" s="56" t="s">
        <v>259</v>
      </c>
      <c r="F53" s="50"/>
    </row>
    <row r="54" spans="1:6" ht="22.5">
      <c r="A54" s="133"/>
      <c r="B54" s="80"/>
      <c r="C54" s="51" t="s">
        <v>225</v>
      </c>
      <c r="D54" s="54"/>
      <c r="E54" s="56" t="s">
        <v>260</v>
      </c>
      <c r="F54" s="50"/>
    </row>
    <row r="55" spans="1:33" ht="32.25">
      <c r="A55" s="133"/>
      <c r="B55" s="80"/>
      <c r="C55" s="51" t="s">
        <v>226</v>
      </c>
      <c r="D55" s="54"/>
      <c r="E55" s="56" t="s">
        <v>261</v>
      </c>
      <c r="F55" s="59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5"/>
    </row>
    <row r="56" spans="1:6" ht="12.75">
      <c r="A56" s="133"/>
      <c r="B56" s="80"/>
      <c r="C56" s="51" t="s">
        <v>82</v>
      </c>
      <c r="D56" s="54"/>
      <c r="E56" s="56" t="s">
        <v>227</v>
      </c>
      <c r="F56" s="50"/>
    </row>
    <row r="57" spans="1:6" ht="25.5">
      <c r="A57" s="133"/>
      <c r="B57" s="80"/>
      <c r="C57" s="51" t="s">
        <v>83</v>
      </c>
      <c r="D57" s="54"/>
      <c r="E57" s="56" t="s">
        <v>228</v>
      </c>
      <c r="F57" s="50"/>
    </row>
    <row r="58" spans="1:6" ht="32.25">
      <c r="A58" s="133"/>
      <c r="B58" s="80"/>
      <c r="C58" s="51" t="s">
        <v>229</v>
      </c>
      <c r="D58" s="54"/>
      <c r="E58" s="56" t="s">
        <v>230</v>
      </c>
      <c r="F58" s="50"/>
    </row>
    <row r="59" spans="1:6" ht="25.5">
      <c r="A59" s="133"/>
      <c r="B59" s="89"/>
      <c r="C59" s="67" t="s">
        <v>85</v>
      </c>
      <c r="D59" s="68"/>
      <c r="E59" s="69" t="s">
        <v>231</v>
      </c>
      <c r="F59" s="50"/>
    </row>
    <row r="60" spans="1:5" ht="12.75" customHeight="1">
      <c r="A60" s="131" t="s">
        <v>232</v>
      </c>
      <c r="B60" s="131"/>
      <c r="C60" s="90" t="s">
        <v>233</v>
      </c>
      <c r="D60" s="91"/>
      <c r="E60" s="70" t="s">
        <v>234</v>
      </c>
    </row>
    <row r="61" spans="1:5" ht="12.75">
      <c r="A61" s="131"/>
      <c r="B61" s="131"/>
      <c r="C61" s="60" t="s">
        <v>58</v>
      </c>
      <c r="D61" s="61"/>
      <c r="E61" s="72" t="s">
        <v>235</v>
      </c>
    </row>
    <row r="62" spans="1:5" ht="12.75">
      <c r="A62" s="131"/>
      <c r="B62" s="131"/>
      <c r="C62" s="60" t="s">
        <v>59</v>
      </c>
      <c r="D62" s="61"/>
      <c r="E62" s="92">
        <v>123456</v>
      </c>
    </row>
    <row r="63" spans="1:5" ht="12.75">
      <c r="A63" s="131"/>
      <c r="B63" s="131"/>
      <c r="C63" s="60" t="s">
        <v>236</v>
      </c>
      <c r="D63" s="61"/>
      <c r="E63" s="92">
        <v>15</v>
      </c>
    </row>
    <row r="64" spans="1:5" ht="12.75">
      <c r="A64" s="131"/>
      <c r="B64" s="131"/>
      <c r="C64" s="60" t="s">
        <v>237</v>
      </c>
      <c r="D64" s="61"/>
      <c r="E64" s="92" t="s">
        <v>238</v>
      </c>
    </row>
    <row r="65" spans="1:5" ht="12.75">
      <c r="A65" s="131"/>
      <c r="B65" s="131"/>
      <c r="C65" s="60" t="s">
        <v>54</v>
      </c>
      <c r="D65" s="61"/>
      <c r="E65" s="92">
        <v>1983</v>
      </c>
    </row>
    <row r="66" spans="1:5" ht="12.75">
      <c r="A66" s="131"/>
      <c r="B66" s="131"/>
      <c r="C66" s="93" t="s">
        <v>95</v>
      </c>
      <c r="D66" s="94"/>
      <c r="E66" s="95" t="s">
        <v>239</v>
      </c>
    </row>
    <row r="67" spans="1:5" ht="12.75">
      <c r="A67" s="132" t="s">
        <v>240</v>
      </c>
      <c r="B67" s="132"/>
      <c r="C67" s="132"/>
      <c r="D67" s="96"/>
      <c r="E67" s="97" t="s">
        <v>241</v>
      </c>
    </row>
    <row r="68" spans="1:5" ht="51.75" customHeight="1">
      <c r="A68" s="126" t="s">
        <v>242</v>
      </c>
      <c r="B68" s="126"/>
      <c r="C68" s="126"/>
      <c r="D68" s="126"/>
      <c r="E68" s="126"/>
    </row>
    <row r="69" spans="1:5" ht="12.75">
      <c r="A69" t="s">
        <v>243</v>
      </c>
      <c r="E69" s="98"/>
    </row>
    <row r="70" spans="1:5" ht="59.25" customHeight="1">
      <c r="A70" s="127" t="s">
        <v>179</v>
      </c>
      <c r="B70" s="127"/>
      <c r="C70" s="127"/>
      <c r="D70" s="127"/>
      <c r="E70" s="127"/>
    </row>
  </sheetData>
  <sheetProtection selectLockedCells="1" selectUnlockedCells="1"/>
  <mergeCells count="35">
    <mergeCell ref="A1:E1"/>
    <mergeCell ref="A2:E2"/>
    <mergeCell ref="A4:A9"/>
    <mergeCell ref="B4:C4"/>
    <mergeCell ref="B5:C5"/>
    <mergeCell ref="B6:C6"/>
    <mergeCell ref="B7:C7"/>
    <mergeCell ref="B8:C8"/>
    <mergeCell ref="B9:C9"/>
    <mergeCell ref="B26:C26"/>
    <mergeCell ref="B27:C27"/>
    <mergeCell ref="A12:A18"/>
    <mergeCell ref="B12:C12"/>
    <mergeCell ref="B13:C13"/>
    <mergeCell ref="B14:C14"/>
    <mergeCell ref="B15:C15"/>
    <mergeCell ref="B16:C16"/>
    <mergeCell ref="B17:E17"/>
    <mergeCell ref="B18:E18"/>
    <mergeCell ref="B20:C20"/>
    <mergeCell ref="B21:C21"/>
    <mergeCell ref="B22:C22"/>
    <mergeCell ref="B23:C23"/>
    <mergeCell ref="B24:C24"/>
    <mergeCell ref="B25:C25"/>
    <mergeCell ref="A68:E68"/>
    <mergeCell ref="A70:E70"/>
    <mergeCell ref="B28:C28"/>
    <mergeCell ref="B29:C29"/>
    <mergeCell ref="B30:C30"/>
    <mergeCell ref="B31:B40"/>
    <mergeCell ref="A60:B66"/>
    <mergeCell ref="A67:C67"/>
    <mergeCell ref="A19:A59"/>
    <mergeCell ref="B19:C19"/>
  </mergeCells>
  <conditionalFormatting sqref="D4">
    <cfRule type="cellIs" priority="1" dxfId="1" operator="greaterThan" stopIfTrue="1">
      <formula>45</formula>
    </cfRule>
    <cfRule type="cellIs" priority="2" dxfId="0" operator="lessThan" stopIfTrue="1">
      <formula>45</formula>
    </cfRule>
  </conditionalFormatting>
  <conditionalFormatting sqref="D6 D8">
    <cfRule type="cellIs" priority="3" dxfId="1" operator="greaterThan" stopIfTrue="1">
      <formula>45</formula>
    </cfRule>
    <cfRule type="cellIs" priority="4" dxfId="0" operator="lessThanOrEqual" stopIfTrue="1">
      <formula>45</formula>
    </cfRule>
  </conditionalFormatting>
  <conditionalFormatting sqref="D5 D7 D9 D12 D15">
    <cfRule type="cellIs" priority="5" dxfId="1" operator="greaterThan" stopIfTrue="1">
      <formula>90</formula>
    </cfRule>
    <cfRule type="cellIs" priority="6" dxfId="0" operator="lessThan" stopIfTrue="1">
      <formula>90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2012-10-30T07:25:35Z</dcterms:created>
  <dcterms:modified xsi:type="dcterms:W3CDTF">2013-08-14T09:23:00Z</dcterms:modified>
  <cp:category/>
  <cp:version/>
  <cp:contentType/>
  <cp:contentStatus/>
</cp:coreProperties>
</file>